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Default Extension="rels" ContentType="application/vnd.openxmlformats-package.relationship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Default Extension="png" ContentType="image/png"/>
  <Override PartName="/xl/calcChain.xml" ContentType="application/vnd.openxmlformats-officedocument.spreadsheetml.calcChain+xml"/>
  <Override PartName="/xl/drawings/drawing1.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9280" yWindow="-80" windowWidth="29340" windowHeight="20960" tabRatio="500"/>
  </bookViews>
  <sheets>
    <sheet name="CONSOLIDATED BID TOTALS" sheetId="1" r:id="rId1"/>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C27" i="1"/>
  <c r="C12"/>
  <c r="B6"/>
  <c r="H21"/>
  <c r="D64"/>
  <c r="C64"/>
  <c r="B64"/>
  <c r="D63"/>
  <c r="C63"/>
  <c r="B63"/>
  <c r="D62"/>
  <c r="C62"/>
  <c r="B62"/>
  <c r="D61"/>
  <c r="C61"/>
  <c r="B61"/>
  <c r="D60"/>
  <c r="C60"/>
  <c r="B60"/>
  <c r="D59"/>
  <c r="C59"/>
  <c r="B59"/>
  <c r="D58"/>
  <c r="C58"/>
  <c r="B58"/>
  <c r="D57"/>
  <c r="C57"/>
  <c r="B57"/>
  <c r="D56"/>
  <c r="C56"/>
  <c r="B56"/>
  <c r="D55"/>
  <c r="C55"/>
  <c r="B55"/>
  <c r="D54"/>
  <c r="C54"/>
  <c r="B54"/>
  <c r="D53"/>
  <c r="C53"/>
  <c r="B53"/>
  <c r="D52"/>
  <c r="C52"/>
  <c r="B52"/>
  <c r="D49"/>
  <c r="C49"/>
  <c r="B49"/>
  <c r="D48"/>
  <c r="C48"/>
  <c r="B48"/>
  <c r="D47"/>
  <c r="C47"/>
  <c r="B47"/>
  <c r="D46"/>
  <c r="C46"/>
  <c r="B46"/>
  <c r="D45"/>
  <c r="C45"/>
  <c r="B45"/>
  <c r="D44"/>
  <c r="C44"/>
  <c r="B44"/>
  <c r="D43"/>
  <c r="C43"/>
  <c r="B43"/>
  <c r="D42"/>
  <c r="C42"/>
  <c r="B42"/>
  <c r="D41"/>
  <c r="C41"/>
  <c r="B41"/>
  <c r="D40"/>
  <c r="C40"/>
  <c r="B40"/>
  <c r="D39"/>
  <c r="C39"/>
  <c r="B39"/>
  <c r="D38"/>
  <c r="C38"/>
  <c r="B38"/>
  <c r="D37"/>
  <c r="C37"/>
  <c r="B37"/>
  <c r="D36"/>
  <c r="C36"/>
  <c r="B36"/>
  <c r="D35"/>
  <c r="C35"/>
  <c r="B35"/>
  <c r="D34"/>
  <c r="C34"/>
  <c r="B34"/>
  <c r="D31"/>
  <c r="C31"/>
  <c r="B31"/>
  <c r="C30"/>
  <c r="B30"/>
  <c r="B27"/>
  <c r="C26"/>
  <c r="B26"/>
  <c r="D25"/>
  <c r="C25"/>
  <c r="B25"/>
  <c r="D24"/>
  <c r="C24"/>
  <c r="B24"/>
  <c r="D23"/>
  <c r="C23"/>
  <c r="B23"/>
  <c r="D21"/>
  <c r="C21"/>
  <c r="B21"/>
  <c r="D20"/>
  <c r="C20"/>
  <c r="B20"/>
  <c r="D19"/>
  <c r="C19"/>
  <c r="B19"/>
  <c r="D18"/>
  <c r="C18"/>
  <c r="B18"/>
  <c r="D17"/>
  <c r="C17"/>
  <c r="B17"/>
  <c r="D16"/>
  <c r="C16"/>
  <c r="B16"/>
  <c r="D15"/>
  <c r="C15"/>
  <c r="B15"/>
  <c r="D14"/>
  <c r="C14"/>
  <c r="B14"/>
  <c r="D13"/>
  <c r="C13"/>
  <c r="B13"/>
  <c r="D12"/>
  <c r="B12"/>
  <c r="D11"/>
  <c r="C11"/>
  <c r="B11"/>
  <c r="D10"/>
  <c r="C10"/>
  <c r="B10"/>
  <c r="D9"/>
  <c r="C9"/>
  <c r="B9"/>
  <c r="D8"/>
  <c r="C8"/>
  <c r="B8"/>
  <c r="D7"/>
  <c r="C7"/>
  <c r="B7"/>
  <c r="D6"/>
  <c r="C6"/>
  <c r="H56"/>
  <c r="H55"/>
  <c r="H54"/>
  <c r="H53"/>
  <c r="H52"/>
  <c r="H49"/>
  <c r="H48"/>
  <c r="H47"/>
  <c r="H46"/>
  <c r="H45"/>
  <c r="H44"/>
  <c r="H43"/>
  <c r="H42"/>
  <c r="H41"/>
  <c r="H40"/>
  <c r="H39"/>
  <c r="H38"/>
  <c r="H37"/>
  <c r="H36"/>
  <c r="H35"/>
  <c r="H34"/>
  <c r="H30"/>
  <c r="H27"/>
  <c r="H26"/>
  <c r="H25"/>
  <c r="H24"/>
  <c r="H23"/>
  <c r="H20"/>
  <c r="H19"/>
  <c r="H18"/>
  <c r="H17"/>
  <c r="H16"/>
  <c r="H12"/>
  <c r="H11"/>
  <c r="H10"/>
  <c r="H9"/>
  <c r="H8"/>
  <c r="H7"/>
  <c r="H6"/>
  <c r="H76"/>
  <c r="H75"/>
  <c r="H74"/>
  <c r="H73"/>
  <c r="H72"/>
  <c r="H71"/>
  <c r="H70"/>
  <c r="H69"/>
  <c r="H68"/>
  <c r="H67"/>
  <c r="H66"/>
  <c r="H65"/>
  <c r="H14"/>
  <c r="H64"/>
  <c r="H63"/>
  <c r="H62"/>
  <c r="H61"/>
  <c r="H60"/>
  <c r="H59"/>
  <c r="H58"/>
  <c r="H57"/>
  <c r="H31"/>
  <c r="H15"/>
  <c r="H13"/>
</calcChain>
</file>

<file path=xl/sharedStrings.xml><?xml version="1.0" encoding="utf-8"?>
<sst xmlns="http://schemas.openxmlformats.org/spreadsheetml/2006/main" count="57" uniqueCount="52">
  <si>
    <t>Ruckus Work Table
Available with casters that lock on half the wheels
Storage cabinet with doors is 36”W x 48”D x 36”H
Generous worksurface on top of storage is 56”W x 48”D</t>
  </si>
  <si>
    <t>KI</t>
  </si>
  <si>
    <t>No SKU available</t>
  </si>
  <si>
    <t>NOTE:  This file was revised on 3/16/17.  See Column I for update information: Vendors should submit unit pricing in column E for items they canprovidey.  Substititue items and pricing should be added to the bottom of this form.  Please reference the row number of the substitute bid items in the Notes column I.</t>
    <phoneticPr fontId="12" type="noConversion"/>
  </si>
  <si>
    <t>HUB collection (3) Armless lounge 26"x39" with Back H33/NC:   (2) Armless lounge 26"x26" without Back H20</t>
    <phoneticPr fontId="12" type="noConversion"/>
  </si>
  <si>
    <t>KI</t>
    <phoneticPr fontId="12" type="noConversion"/>
  </si>
  <si>
    <t>UPDATED Column C</t>
    <phoneticPr fontId="12" type="noConversion"/>
  </si>
  <si>
    <t>FL3060_ _ _ _PLT 30"x60" x30" Recatangle</t>
    <phoneticPr fontId="12" type="noConversion"/>
  </si>
  <si>
    <t>Wheels that lock</t>
  </si>
  <si>
    <t>25740
Planner Activity Table Rectangle
48"" x 90"" x 24""-34""
Wheels that lock"</t>
    <phoneticPr fontId="12" type="noConversion"/>
  </si>
  <si>
    <t>UPDATED Column D</t>
    <phoneticPr fontId="12" type="noConversion"/>
  </si>
  <si>
    <t>VENDOR'S NOTES:</t>
    <phoneticPr fontId="12" type="noConversion"/>
  </si>
  <si>
    <t>Enter VENDOR'S NAME &amp; Sales Contact HERE:</t>
    <phoneticPr fontId="12" type="noConversion"/>
  </si>
  <si>
    <t>Bench Seating:
3 sections with back rest &amp; 2 sections without backs
Vinyl Covered. Total 5 sections</t>
  </si>
  <si>
    <t>Connection Zone Screen</t>
  </si>
  <si>
    <t>Connection Zone Screen, 36X 72, writeable surface both sides; prefer the whiteboard surface to be magnetic</t>
  </si>
  <si>
    <t>Intellect Desk</t>
  </si>
  <si>
    <t>5th -6th grade size</t>
  </si>
  <si>
    <t>https://wittfitt.com/product/alphabetter-desks/</t>
  </si>
  <si>
    <t>WittFitt</t>
  </si>
  <si>
    <t>no casters with book rest</t>
  </si>
  <si>
    <t>Three individual student desks that fit into one circular work space, wood top, with casters</t>
  </si>
  <si>
    <t>3002
Interchange 3-2-1 Table
29.5" x 40" x 22"-34", with wheels</t>
  </si>
  <si>
    <t>No casters
2 student wide table</t>
  </si>
  <si>
    <t xml:space="preserve">
0972JC003
Tall 
36.5"W x 11.5"D x 59.5"H</t>
  </si>
  <si>
    <t>Smith
Systems</t>
  </si>
  <si>
    <t>AL3060_ _ _ _PLT
30x60 Rectangle
30" x 60" x 26"-36"</t>
  </si>
  <si>
    <t>Moorhead Public Schools</t>
  </si>
  <si>
    <t>Furniture Procurement Proposal Form</t>
  </si>
  <si>
    <t>ID</t>
  </si>
  <si>
    <t>Description</t>
  </si>
  <si>
    <t>Manufacturer</t>
  </si>
  <si>
    <t>Product</t>
  </si>
  <si>
    <t>UNIT COST</t>
  </si>
  <si>
    <t>Total QTY</t>
  </si>
  <si>
    <t>Total Cost</t>
  </si>
  <si>
    <t>Seating</t>
  </si>
  <si>
    <t>Tables</t>
  </si>
  <si>
    <t>Desks</t>
  </si>
  <si>
    <t>Storage</t>
  </si>
  <si>
    <t>Teacher Items</t>
  </si>
  <si>
    <t>Verb: Team Tables That seat 2 students at each table (no wheels)</t>
  </si>
  <si>
    <t>Steelcase</t>
  </si>
  <si>
    <t>Rainbow Accents 60" Bookcase by Jonti-Craft</t>
  </si>
  <si>
    <t>Jonti-Craft</t>
  </si>
  <si>
    <t>sit stand student desk</t>
  </si>
  <si>
    <t>Smith Systems</t>
  </si>
  <si>
    <t>26549v 20x27 Rectangle Top* 20" x 27" x 26"-41.5"</t>
  </si>
  <si>
    <t>Circa by Coalesse</t>
  </si>
  <si>
    <t>Media Scape</t>
  </si>
  <si>
    <t>8' L x 48" D x 42" H</t>
  </si>
  <si>
    <t>UXL Adjustable Nest and Fold – Rectangle</t>
  </si>
</sst>
</file>

<file path=xl/styles.xml><?xml version="1.0" encoding="utf-8"?>
<styleSheet xmlns="http://schemas.openxmlformats.org/spreadsheetml/2006/main">
  <numFmts count="1">
    <numFmt numFmtId="164" formatCode="&quot;$&quot;#,##0.00"/>
  </numFmts>
  <fonts count="25">
    <font>
      <sz val="10"/>
      <color indexed="8"/>
      <name val="Arial"/>
    </font>
    <font>
      <sz val="10"/>
      <name val="Arial"/>
    </font>
    <font>
      <sz val="10"/>
      <name val="Arial"/>
    </font>
    <font>
      <b/>
      <sz val="14"/>
      <name val="Arial"/>
    </font>
    <font>
      <sz val="10"/>
      <name val="Arial"/>
    </font>
    <font>
      <b/>
      <sz val="12"/>
      <name val="Arial"/>
    </font>
    <font>
      <sz val="12"/>
      <name val="Arial"/>
    </font>
    <font>
      <sz val="9"/>
      <name val="Arial"/>
    </font>
    <font>
      <sz val="14"/>
      <name val="Arial"/>
    </font>
    <font>
      <sz val="10"/>
      <name val="Arial"/>
    </font>
    <font>
      <u/>
      <sz val="10"/>
      <color indexed="12"/>
      <name val="Arial"/>
    </font>
    <font>
      <sz val="14"/>
      <name val="Arial"/>
    </font>
    <font>
      <sz val="8"/>
      <name val="Verdana"/>
    </font>
    <font>
      <sz val="12"/>
      <color indexed="8"/>
      <name val="Arial"/>
    </font>
    <font>
      <sz val="12"/>
      <name val="Times New Roman"/>
    </font>
    <font>
      <u/>
      <sz val="12"/>
      <color indexed="12"/>
      <name val="Times New Roman"/>
    </font>
    <font>
      <u/>
      <sz val="12"/>
      <color indexed="30"/>
      <name val="Times New Roman"/>
    </font>
    <font>
      <sz val="12"/>
      <color indexed="8"/>
      <name val="Times New Roman"/>
    </font>
    <font>
      <u/>
      <sz val="12"/>
      <color indexed="8"/>
      <name val="Times New Roman"/>
    </font>
    <font>
      <sz val="14"/>
      <color indexed="8"/>
      <name val="Arial"/>
    </font>
    <font>
      <b/>
      <sz val="16"/>
      <name val="Arial"/>
    </font>
    <font>
      <sz val="16"/>
      <color indexed="8"/>
      <name val="Arial"/>
    </font>
    <font>
      <sz val="11"/>
      <name val="Times New Roman"/>
    </font>
    <font>
      <sz val="10"/>
      <color indexed="8"/>
      <name val="Arial"/>
    </font>
    <font>
      <sz val="13"/>
      <color indexed="8"/>
      <name val="Arial"/>
    </font>
  </fonts>
  <fills count="12">
    <fill>
      <patternFill patternType="none"/>
    </fill>
    <fill>
      <patternFill patternType="gray125"/>
    </fill>
    <fill>
      <patternFill patternType="solid">
        <fgColor rgb="FFD8D8D8"/>
        <bgColor rgb="FFD8D8D8"/>
      </patternFill>
    </fill>
    <fill>
      <patternFill patternType="solid">
        <fgColor rgb="FF8DB3E2"/>
        <bgColor rgb="FF8DB3E2"/>
      </patternFill>
    </fill>
    <fill>
      <patternFill patternType="solid">
        <fgColor rgb="FF95B3D7"/>
        <bgColor rgb="FF95B3D7"/>
      </patternFill>
    </fill>
    <fill>
      <patternFill patternType="solid">
        <fgColor rgb="FFFFFFFF"/>
        <bgColor rgb="FFFFFFFF"/>
      </patternFill>
    </fill>
    <fill>
      <patternFill patternType="solid">
        <fgColor indexed="42"/>
        <bgColor indexed="64"/>
      </patternFill>
    </fill>
    <fill>
      <patternFill patternType="solid">
        <fgColor indexed="42"/>
        <bgColor indexed="42"/>
      </patternFill>
    </fill>
    <fill>
      <patternFill patternType="solid">
        <fgColor indexed="9"/>
        <bgColor indexed="9"/>
      </patternFill>
    </fill>
    <fill>
      <patternFill patternType="solid">
        <fgColor indexed="43"/>
        <bgColor indexed="64"/>
      </patternFill>
    </fill>
    <fill>
      <patternFill patternType="solid">
        <fgColor indexed="43"/>
        <bgColor indexed="30"/>
      </patternFill>
    </fill>
    <fill>
      <patternFill patternType="solid">
        <fgColor indexed="43"/>
        <bgColor indexed="4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22"/>
      </left>
      <right style="medium">
        <color indexed="22"/>
      </right>
      <top style="medium">
        <color indexed="22"/>
      </top>
      <bottom style="medium">
        <color indexed="22"/>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77">
    <xf numFmtId="0" fontId="0" fillId="0" borderId="0" xfId="0" applyFont="1" applyAlignment="1"/>
    <xf numFmtId="0" fontId="1" fillId="0" borderId="0" xfId="0" applyFont="1" applyAlignment="1">
      <alignment wrapText="1"/>
    </xf>
    <xf numFmtId="0" fontId="1" fillId="0" borderId="0" xfId="0" applyFont="1" applyAlignment="1">
      <alignment horizontal="center"/>
    </xf>
    <xf numFmtId="0" fontId="2" fillId="0" borderId="0" xfId="0" applyFont="1" applyAlignment="1">
      <alignment wrapText="1"/>
    </xf>
    <xf numFmtId="0" fontId="4" fillId="0" borderId="0" xfId="0" applyFont="1" applyAlignment="1"/>
    <xf numFmtId="0" fontId="5" fillId="2" borderId="7" xfId="0" applyFont="1" applyFill="1" applyBorder="1" applyAlignment="1">
      <alignment horizontal="center" wrapText="1"/>
    </xf>
    <xf numFmtId="0" fontId="5" fillId="2" borderId="6" xfId="0" applyFont="1" applyFill="1" applyBorder="1" applyAlignment="1">
      <alignment horizontal="center" wrapText="1"/>
    </xf>
    <xf numFmtId="0" fontId="6" fillId="0" borderId="0" xfId="0" applyFont="1" applyAlignment="1"/>
    <xf numFmtId="0" fontId="3" fillId="0" borderId="0" xfId="0" applyFont="1" applyAlignment="1">
      <alignment horizontal="center" wrapText="1"/>
    </xf>
    <xf numFmtId="0" fontId="3" fillId="3" borderId="7" xfId="0" applyFont="1" applyFill="1" applyBorder="1" applyAlignment="1">
      <alignment horizontal="center"/>
    </xf>
    <xf numFmtId="0" fontId="4" fillId="0" borderId="8" xfId="0" applyFont="1" applyBorder="1" applyAlignment="1"/>
    <xf numFmtId="0" fontId="1" fillId="0" borderId="0" xfId="0" applyFont="1" applyAlignment="1">
      <alignment horizontal="left"/>
    </xf>
    <xf numFmtId="0" fontId="3" fillId="5" borderId="0" xfId="0" applyFont="1" applyFill="1" applyAlignment="1">
      <alignment horizontal="center"/>
    </xf>
    <xf numFmtId="0" fontId="1" fillId="5" borderId="0" xfId="0" applyFont="1" applyFill="1"/>
    <xf numFmtId="0" fontId="3" fillId="3" borderId="9" xfId="0" applyFont="1" applyFill="1" applyBorder="1" applyAlignment="1">
      <alignment horizontal="left"/>
    </xf>
    <xf numFmtId="0" fontId="11" fillId="5" borderId="0" xfId="0" applyFont="1" applyFill="1" applyAlignment="1">
      <alignment horizontal="center"/>
    </xf>
    <xf numFmtId="0" fontId="11" fillId="5" borderId="0" xfId="0" applyFont="1" applyFill="1"/>
    <xf numFmtId="0" fontId="3" fillId="3" borderId="9" xfId="0" applyFont="1" applyFill="1" applyBorder="1" applyAlignment="1">
      <alignment horizontal="center" wrapText="1"/>
    </xf>
    <xf numFmtId="0" fontId="3" fillId="3" borderId="9" xfId="0" applyFont="1" applyFill="1" applyBorder="1" applyAlignment="1">
      <alignment horizontal="center"/>
    </xf>
    <xf numFmtId="0" fontId="3" fillId="3" borderId="9" xfId="0" applyFont="1" applyFill="1" applyBorder="1" applyAlignment="1">
      <alignment horizontal="left"/>
    </xf>
    <xf numFmtId="0" fontId="6" fillId="0" borderId="0" xfId="0" applyFont="1" applyAlignment="1">
      <alignment wrapText="1"/>
    </xf>
    <xf numFmtId="0" fontId="14" fillId="0" borderId="0" xfId="0" applyFont="1" applyAlignment="1">
      <alignment wrapText="1"/>
    </xf>
    <xf numFmtId="0" fontId="14" fillId="0" borderId="0" xfId="0" applyFont="1" applyAlignment="1">
      <alignment horizontal="center"/>
    </xf>
    <xf numFmtId="0" fontId="19" fillId="6" borderId="10" xfId="0" applyFont="1" applyFill="1" applyBorder="1" applyAlignment="1">
      <alignment horizontal="center" wrapText="1"/>
    </xf>
    <xf numFmtId="0" fontId="7" fillId="3" borderId="11" xfId="0" applyFont="1" applyFill="1" applyBorder="1" applyAlignment="1">
      <alignment horizontal="center" wrapText="1"/>
    </xf>
    <xf numFmtId="0" fontId="8" fillId="3" borderId="11" xfId="0" applyFont="1" applyFill="1" applyBorder="1" applyAlignment="1">
      <alignment horizontal="center"/>
    </xf>
    <xf numFmtId="0" fontId="9" fillId="3" borderId="11" xfId="0" applyFont="1" applyFill="1" applyBorder="1" applyAlignment="1">
      <alignment wrapText="1"/>
    </xf>
    <xf numFmtId="2" fontId="8" fillId="4" borderId="11" xfId="0" applyNumberFormat="1" applyFont="1" applyFill="1" applyBorder="1" applyAlignment="1"/>
    <xf numFmtId="0" fontId="8" fillId="4" borderId="11" xfId="0" applyFont="1" applyFill="1" applyBorder="1" applyAlignment="1"/>
    <xf numFmtId="0" fontId="14" fillId="0" borderId="12" xfId="0" applyFont="1" applyBorder="1" applyAlignment="1">
      <alignment wrapText="1"/>
    </xf>
    <xf numFmtId="0" fontId="15" fillId="0" borderId="12" xfId="0" applyFont="1" applyBorder="1" applyAlignment="1">
      <alignment horizontal="center"/>
    </xf>
    <xf numFmtId="0" fontId="14" fillId="0" borderId="12" xfId="0" applyFont="1" applyBorder="1" applyAlignment="1">
      <alignment horizontal="center" wrapText="1"/>
    </xf>
    <xf numFmtId="0" fontId="0" fillId="0" borderId="12" xfId="0" applyFont="1" applyBorder="1" applyAlignment="1"/>
    <xf numFmtId="0" fontId="19" fillId="6" borderId="12" xfId="0" applyFont="1" applyFill="1" applyBorder="1" applyAlignment="1">
      <alignment horizontal="center" wrapText="1"/>
    </xf>
    <xf numFmtId="164" fontId="11" fillId="7" borderId="12" xfId="0" applyNumberFormat="1" applyFont="1" applyFill="1" applyBorder="1"/>
    <xf numFmtId="0" fontId="14" fillId="0" borderId="12" xfId="0" applyFont="1" applyBorder="1" applyAlignment="1">
      <alignment horizontal="center"/>
    </xf>
    <xf numFmtId="0" fontId="15" fillId="0" borderId="12" xfId="0" applyFont="1" applyBorder="1" applyAlignment="1">
      <alignment wrapText="1"/>
    </xf>
    <xf numFmtId="0" fontId="1" fillId="0" borderId="12" xfId="0" applyFont="1" applyBorder="1" applyAlignment="1">
      <alignment wrapText="1"/>
    </xf>
    <xf numFmtId="0" fontId="14" fillId="8" borderId="12" xfId="0" applyFont="1" applyFill="1" applyBorder="1" applyAlignment="1">
      <alignment horizontal="left" wrapText="1"/>
    </xf>
    <xf numFmtId="0" fontId="15" fillId="8" borderId="12" xfId="0" applyFont="1" applyFill="1" applyBorder="1" applyAlignment="1">
      <alignment horizontal="center" wrapText="1"/>
    </xf>
    <xf numFmtId="0" fontId="14" fillId="8" borderId="12" xfId="0" applyFont="1" applyFill="1" applyBorder="1" applyAlignment="1">
      <alignment horizontal="center" wrapText="1"/>
    </xf>
    <xf numFmtId="0" fontId="4" fillId="8" borderId="12" xfId="0" applyFont="1" applyFill="1" applyBorder="1" applyAlignment="1"/>
    <xf numFmtId="0" fontId="15" fillId="8" borderId="12" xfId="0" applyFont="1" applyFill="1" applyBorder="1" applyAlignment="1">
      <alignment horizontal="left" wrapText="1"/>
    </xf>
    <xf numFmtId="0" fontId="14" fillId="3" borderId="11" xfId="0" applyFont="1" applyFill="1" applyBorder="1" applyAlignment="1"/>
    <xf numFmtId="0" fontId="14" fillId="3" borderId="11" xfId="0" applyFont="1" applyFill="1" applyBorder="1" applyAlignment="1">
      <alignment horizontal="center"/>
    </xf>
    <xf numFmtId="0" fontId="14" fillId="3" borderId="11" xfId="0" applyFont="1" applyFill="1" applyBorder="1" applyAlignment="1">
      <alignment wrapText="1"/>
    </xf>
    <xf numFmtId="0" fontId="14" fillId="0" borderId="12" xfId="0" applyFont="1" applyBorder="1" applyAlignment="1">
      <alignment horizontal="left" wrapText="1"/>
    </xf>
    <xf numFmtId="0" fontId="15" fillId="0" borderId="12" xfId="0" applyFont="1" applyBorder="1" applyAlignment="1">
      <alignment horizontal="left" wrapText="1"/>
    </xf>
    <xf numFmtId="0" fontId="4" fillId="0" borderId="0" xfId="0" applyFont="1" applyBorder="1" applyAlignment="1"/>
    <xf numFmtId="0" fontId="14" fillId="3" borderId="13" xfId="0" applyFont="1" applyFill="1" applyBorder="1" applyAlignment="1"/>
    <xf numFmtId="0" fontId="16" fillId="0" borderId="12" xfId="0" applyFont="1" applyBorder="1" applyAlignment="1">
      <alignment horizontal="left" wrapText="1"/>
    </xf>
    <xf numFmtId="0" fontId="1" fillId="0" borderId="12" xfId="0" applyFont="1" applyBorder="1" applyAlignment="1">
      <alignment horizontal="right"/>
    </xf>
    <xf numFmtId="0" fontId="17" fillId="0" borderId="12" xfId="0" applyFont="1" applyBorder="1" applyAlignment="1">
      <alignment horizontal="left" wrapText="1"/>
    </xf>
    <xf numFmtId="0" fontId="18" fillId="0" borderId="12" xfId="0" applyFont="1" applyBorder="1" applyAlignment="1">
      <alignment horizontal="left" wrapText="1"/>
    </xf>
    <xf numFmtId="0" fontId="14" fillId="0" borderId="12" xfId="0" applyFont="1" applyBorder="1" applyAlignment="1">
      <alignment horizontal="left" vertical="center" wrapText="1"/>
    </xf>
    <xf numFmtId="0" fontId="15" fillId="0" borderId="12" xfId="1" applyFont="1" applyBorder="1" applyAlignment="1" applyProtection="1">
      <alignment wrapText="1"/>
    </xf>
    <xf numFmtId="0" fontId="17" fillId="0" borderId="12" xfId="0" applyFont="1" applyBorder="1" applyAlignment="1">
      <alignment wrapText="1"/>
    </xf>
    <xf numFmtId="2" fontId="8" fillId="10" borderId="11" xfId="0" applyNumberFormat="1" applyFont="1" applyFill="1" applyBorder="1" applyAlignment="1"/>
    <xf numFmtId="0" fontId="8" fillId="11" borderId="13" xfId="0" applyFont="1" applyFill="1" applyBorder="1" applyAlignment="1"/>
    <xf numFmtId="164" fontId="8" fillId="9" borderId="12" xfId="0" applyNumberFormat="1" applyFont="1" applyFill="1" applyBorder="1"/>
    <xf numFmtId="0" fontId="19" fillId="9" borderId="0" xfId="0" applyFont="1" applyFill="1" applyAlignment="1"/>
    <xf numFmtId="164" fontId="8" fillId="9" borderId="12" xfId="0" applyNumberFormat="1" applyFont="1" applyFill="1" applyBorder="1" applyAlignment="1"/>
    <xf numFmtId="0" fontId="13" fillId="0" borderId="0" xfId="0" applyFont="1" applyAlignment="1">
      <alignment wrapText="1"/>
    </xf>
    <xf numFmtId="0" fontId="6" fillId="5" borderId="0" xfId="0" applyFont="1" applyFill="1" applyAlignment="1">
      <alignment wrapText="1"/>
    </xf>
    <xf numFmtId="0" fontId="20" fillId="0" borderId="0" xfId="0" applyFont="1" applyAlignment="1">
      <alignment horizontal="center" wrapText="1"/>
    </xf>
    <xf numFmtId="0" fontId="21" fillId="9" borderId="0" xfId="0" applyFont="1" applyFill="1" applyAlignment="1">
      <alignment vertical="top" wrapText="1"/>
    </xf>
    <xf numFmtId="0" fontId="22" fillId="0" borderId="12" xfId="0" applyFont="1" applyBorder="1" applyAlignment="1">
      <alignment horizontal="center" wrapText="1"/>
    </xf>
    <xf numFmtId="0" fontId="24" fillId="0" borderId="0" xfId="0" applyFont="1" applyAlignment="1"/>
    <xf numFmtId="0" fontId="23" fillId="0" borderId="0" xfId="0" applyFont="1" applyAlignment="1">
      <alignment wrapText="1"/>
    </xf>
    <xf numFmtId="0" fontId="0" fillId="0" borderId="0" xfId="0" applyFont="1" applyAlignment="1"/>
    <xf numFmtId="0" fontId="3" fillId="0" borderId="1" xfId="0" applyFont="1" applyBorder="1" applyAlignment="1">
      <alignment horizontal="center"/>
    </xf>
    <xf numFmtId="0" fontId="1" fillId="0" borderId="2" xfId="0" applyFont="1" applyBorder="1"/>
    <xf numFmtId="0" fontId="1" fillId="0" borderId="3" xfId="0" applyFont="1" applyBorder="1"/>
    <xf numFmtId="0" fontId="3" fillId="0" borderId="4" xfId="0" applyFont="1" applyBorder="1" applyAlignment="1">
      <alignment horizontal="center"/>
    </xf>
    <xf numFmtId="0" fontId="1" fillId="0" borderId="5" xfId="0" applyFont="1" applyBorder="1"/>
    <xf numFmtId="0" fontId="1" fillId="0" borderId="6" xfId="0" applyFont="1" applyBorder="1"/>
    <xf numFmtId="0" fontId="19" fillId="9" borderId="0" xfId="0" applyFont="1" applyFill="1" applyAlignment="1">
      <alignment wrapText="1"/>
    </xf>
  </cellXfs>
  <cellStyles count="2">
    <cellStyle name="Hyperlink" xfId="1" builtinId="8"/>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4" Type="http://schemas.openxmlformats.org/officeDocument/2006/relationships/image" Target="../media/image14.png"/><Relationship Id="rId15" Type="http://schemas.openxmlformats.org/officeDocument/2006/relationships/image" Target="../media/image15.png"/><Relationship Id="rId16" Type="http://schemas.openxmlformats.org/officeDocument/2006/relationships/image" Target="../media/image16.png"/><Relationship Id="rId17" Type="http://schemas.openxmlformats.org/officeDocument/2006/relationships/image" Target="../media/image17.png"/><Relationship Id="rId18" Type="http://schemas.openxmlformats.org/officeDocument/2006/relationships/image" Target="../media/image18.png"/><Relationship Id="rId19" Type="http://schemas.openxmlformats.org/officeDocument/2006/relationships/image" Target="../media/image19.png"/><Relationship Id="rId50" Type="http://schemas.openxmlformats.org/officeDocument/2006/relationships/image" Target="../media/image50.png"/><Relationship Id="rId51" Type="http://schemas.openxmlformats.org/officeDocument/2006/relationships/image" Target="../media/image51.png"/><Relationship Id="rId52" Type="http://schemas.openxmlformats.org/officeDocument/2006/relationships/image" Target="../media/image52.png"/><Relationship Id="rId53" Type="http://schemas.openxmlformats.org/officeDocument/2006/relationships/image" Target="../media/image53.png"/><Relationship Id="rId54" Type="http://schemas.openxmlformats.org/officeDocument/2006/relationships/image" Target="../media/image54.png"/><Relationship Id="rId55" Type="http://schemas.openxmlformats.org/officeDocument/2006/relationships/image" Target="../media/image55.png"/><Relationship Id="rId56" Type="http://schemas.openxmlformats.org/officeDocument/2006/relationships/image" Target="../media/image56.png"/><Relationship Id="rId57" Type="http://schemas.openxmlformats.org/officeDocument/2006/relationships/image" Target="../media/image57.png"/><Relationship Id="rId58" Type="http://schemas.openxmlformats.org/officeDocument/2006/relationships/image" Target="../media/image58.png"/><Relationship Id="rId59" Type="http://schemas.openxmlformats.org/officeDocument/2006/relationships/image" Target="../media/image59.png"/><Relationship Id="rId40" Type="http://schemas.openxmlformats.org/officeDocument/2006/relationships/image" Target="../media/image40.png"/><Relationship Id="rId41" Type="http://schemas.openxmlformats.org/officeDocument/2006/relationships/image" Target="../media/image41.png"/><Relationship Id="rId42" Type="http://schemas.openxmlformats.org/officeDocument/2006/relationships/image" Target="../media/image42.png"/><Relationship Id="rId43" Type="http://schemas.openxmlformats.org/officeDocument/2006/relationships/image" Target="../media/image43.png"/><Relationship Id="rId44" Type="http://schemas.openxmlformats.org/officeDocument/2006/relationships/image" Target="../media/image44.png"/><Relationship Id="rId45" Type="http://schemas.openxmlformats.org/officeDocument/2006/relationships/image" Target="../media/image45.png"/><Relationship Id="rId46" Type="http://schemas.openxmlformats.org/officeDocument/2006/relationships/image" Target="../media/image46.png"/><Relationship Id="rId47" Type="http://schemas.openxmlformats.org/officeDocument/2006/relationships/image" Target="../media/image47.png"/><Relationship Id="rId48" Type="http://schemas.openxmlformats.org/officeDocument/2006/relationships/image" Target="../media/image48.png"/><Relationship Id="rId49" Type="http://schemas.openxmlformats.org/officeDocument/2006/relationships/image" Target="../media/image49.png"/><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9" Type="http://schemas.openxmlformats.org/officeDocument/2006/relationships/image" Target="../media/image9.png"/><Relationship Id="rId30" Type="http://schemas.openxmlformats.org/officeDocument/2006/relationships/image" Target="../media/image30.png"/><Relationship Id="rId31" Type="http://schemas.openxmlformats.org/officeDocument/2006/relationships/image" Target="../media/image31.png"/><Relationship Id="rId32" Type="http://schemas.openxmlformats.org/officeDocument/2006/relationships/image" Target="../media/image32.png"/><Relationship Id="rId33" Type="http://schemas.openxmlformats.org/officeDocument/2006/relationships/image" Target="../media/image33.png"/><Relationship Id="rId34" Type="http://schemas.openxmlformats.org/officeDocument/2006/relationships/image" Target="../media/image34.png"/><Relationship Id="rId35" Type="http://schemas.openxmlformats.org/officeDocument/2006/relationships/image" Target="../media/image35.png"/><Relationship Id="rId36" Type="http://schemas.openxmlformats.org/officeDocument/2006/relationships/image" Target="../media/image36.png"/><Relationship Id="rId37" Type="http://schemas.openxmlformats.org/officeDocument/2006/relationships/image" Target="../media/image37.png"/><Relationship Id="rId38" Type="http://schemas.openxmlformats.org/officeDocument/2006/relationships/image" Target="../media/image38.png"/><Relationship Id="rId39" Type="http://schemas.openxmlformats.org/officeDocument/2006/relationships/image" Target="../media/image39.png"/><Relationship Id="rId20" Type="http://schemas.openxmlformats.org/officeDocument/2006/relationships/image" Target="../media/image20.png"/><Relationship Id="rId21" Type="http://schemas.openxmlformats.org/officeDocument/2006/relationships/image" Target="../media/image21.png"/><Relationship Id="rId22" Type="http://schemas.openxmlformats.org/officeDocument/2006/relationships/image" Target="../media/image22.png"/><Relationship Id="rId23" Type="http://schemas.openxmlformats.org/officeDocument/2006/relationships/image" Target="../media/image23.png"/><Relationship Id="rId24" Type="http://schemas.openxmlformats.org/officeDocument/2006/relationships/image" Target="../media/image24.png"/><Relationship Id="rId25" Type="http://schemas.openxmlformats.org/officeDocument/2006/relationships/image" Target="../media/image25.png"/><Relationship Id="rId26" Type="http://schemas.openxmlformats.org/officeDocument/2006/relationships/image" Target="../media/image26.png"/><Relationship Id="rId27" Type="http://schemas.openxmlformats.org/officeDocument/2006/relationships/image" Target="../media/image27.png"/><Relationship Id="rId28" Type="http://schemas.openxmlformats.org/officeDocument/2006/relationships/image" Target="../media/image28.png"/><Relationship Id="rId29" Type="http://schemas.openxmlformats.org/officeDocument/2006/relationships/image" Target="../media/image29.png"/><Relationship Id="rId60" Type="http://schemas.openxmlformats.org/officeDocument/2006/relationships/image" Target="../media/image60.png"/><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9525</xdr:colOff>
      <xdr:row>32</xdr:row>
      <xdr:rowOff>257175</xdr:rowOff>
    </xdr:from>
    <xdr:to>
      <xdr:col>0</xdr:col>
      <xdr:colOff>1066800</xdr:colOff>
      <xdr:row>33</xdr:row>
      <xdr:rowOff>752475</xdr:rowOff>
    </xdr:to>
    <xdr:pic>
      <xdr:nvPicPr>
        <xdr:cNvPr id="2" name="image08.png"/>
        <xdr:cNvPicPr preferRelativeResize="0"/>
      </xdr:nvPicPr>
      <xdr:blipFill>
        <a:blip xmlns:r="http://schemas.openxmlformats.org/officeDocument/2006/relationships" r:embed="rId1" cstate="print"/>
        <a:stretch>
          <a:fillRect/>
        </a:stretch>
      </xdr:blipFill>
      <xdr:spPr>
        <a:xfrm>
          <a:off x="0" y="0"/>
          <a:ext cx="1057275" cy="695325"/>
        </a:xfrm>
        <a:prstGeom prst="rect">
          <a:avLst/>
        </a:prstGeom>
        <a:noFill/>
      </xdr:spPr>
    </xdr:pic>
    <xdr:clientData fLocksWithSheet="0"/>
  </xdr:twoCellAnchor>
  <xdr:twoCellAnchor>
    <xdr:from>
      <xdr:col>0</xdr:col>
      <xdr:colOff>95250</xdr:colOff>
      <xdr:row>33</xdr:row>
      <xdr:rowOff>819150</xdr:rowOff>
    </xdr:from>
    <xdr:to>
      <xdr:col>0</xdr:col>
      <xdr:colOff>1038225</xdr:colOff>
      <xdr:row>34</xdr:row>
      <xdr:rowOff>962025</xdr:rowOff>
    </xdr:to>
    <xdr:pic>
      <xdr:nvPicPr>
        <xdr:cNvPr id="3" name="image07.png"/>
        <xdr:cNvPicPr preferRelativeResize="0"/>
      </xdr:nvPicPr>
      <xdr:blipFill>
        <a:blip xmlns:r="http://schemas.openxmlformats.org/officeDocument/2006/relationships" r:embed="rId2" cstate="print"/>
        <a:stretch>
          <a:fillRect/>
        </a:stretch>
      </xdr:blipFill>
      <xdr:spPr>
        <a:xfrm>
          <a:off x="0" y="0"/>
          <a:ext cx="942975" cy="981075"/>
        </a:xfrm>
        <a:prstGeom prst="rect">
          <a:avLst/>
        </a:prstGeom>
        <a:noFill/>
      </xdr:spPr>
    </xdr:pic>
    <xdr:clientData fLocksWithSheet="0"/>
  </xdr:twoCellAnchor>
  <xdr:twoCellAnchor>
    <xdr:from>
      <xdr:col>0</xdr:col>
      <xdr:colOff>76200</xdr:colOff>
      <xdr:row>35</xdr:row>
      <xdr:rowOff>38100</xdr:rowOff>
    </xdr:from>
    <xdr:to>
      <xdr:col>0</xdr:col>
      <xdr:colOff>1047750</xdr:colOff>
      <xdr:row>35</xdr:row>
      <xdr:rowOff>1076325</xdr:rowOff>
    </xdr:to>
    <xdr:pic>
      <xdr:nvPicPr>
        <xdr:cNvPr id="4" name="image03.png"/>
        <xdr:cNvPicPr preferRelativeResize="0"/>
      </xdr:nvPicPr>
      <xdr:blipFill>
        <a:blip xmlns:r="http://schemas.openxmlformats.org/officeDocument/2006/relationships" r:embed="rId3" cstate="print"/>
        <a:stretch>
          <a:fillRect/>
        </a:stretch>
      </xdr:blipFill>
      <xdr:spPr>
        <a:xfrm>
          <a:off x="0" y="0"/>
          <a:ext cx="971550" cy="1038225"/>
        </a:xfrm>
        <a:prstGeom prst="rect">
          <a:avLst/>
        </a:prstGeom>
        <a:noFill/>
      </xdr:spPr>
    </xdr:pic>
    <xdr:clientData fLocksWithSheet="0"/>
  </xdr:twoCellAnchor>
  <xdr:twoCellAnchor>
    <xdr:from>
      <xdr:col>0</xdr:col>
      <xdr:colOff>311150</xdr:colOff>
      <xdr:row>5</xdr:row>
      <xdr:rowOff>57151</xdr:rowOff>
    </xdr:from>
    <xdr:to>
      <xdr:col>0</xdr:col>
      <xdr:colOff>736600</xdr:colOff>
      <xdr:row>5</xdr:row>
      <xdr:rowOff>660401</xdr:rowOff>
    </xdr:to>
    <xdr:pic>
      <xdr:nvPicPr>
        <xdr:cNvPr id="5" name="image01.png"/>
        <xdr:cNvPicPr preferRelativeResize="0"/>
      </xdr:nvPicPr>
      <xdr:blipFill>
        <a:blip xmlns:r="http://schemas.openxmlformats.org/officeDocument/2006/relationships" r:embed="rId4" cstate="print"/>
        <a:stretch>
          <a:fillRect/>
        </a:stretch>
      </xdr:blipFill>
      <xdr:spPr>
        <a:xfrm>
          <a:off x="311150" y="1670051"/>
          <a:ext cx="425450" cy="603250"/>
        </a:xfrm>
        <a:prstGeom prst="rect">
          <a:avLst/>
        </a:prstGeom>
        <a:noFill/>
      </xdr:spPr>
    </xdr:pic>
    <xdr:clientData fLocksWithSheet="0"/>
  </xdr:twoCellAnchor>
  <xdr:twoCellAnchor>
    <xdr:from>
      <xdr:col>0</xdr:col>
      <xdr:colOff>323850</xdr:colOff>
      <xdr:row>6</xdr:row>
      <xdr:rowOff>28575</xdr:rowOff>
    </xdr:from>
    <xdr:to>
      <xdr:col>0</xdr:col>
      <xdr:colOff>1104900</xdr:colOff>
      <xdr:row>6</xdr:row>
      <xdr:rowOff>666750</xdr:rowOff>
    </xdr:to>
    <xdr:pic>
      <xdr:nvPicPr>
        <xdr:cNvPr id="6" name="image05.png"/>
        <xdr:cNvPicPr preferRelativeResize="0"/>
      </xdr:nvPicPr>
      <xdr:blipFill>
        <a:blip xmlns:r="http://schemas.openxmlformats.org/officeDocument/2006/relationships" r:embed="rId5" cstate="print"/>
        <a:stretch>
          <a:fillRect/>
        </a:stretch>
      </xdr:blipFill>
      <xdr:spPr>
        <a:xfrm>
          <a:off x="0" y="0"/>
          <a:ext cx="781050" cy="638175"/>
        </a:xfrm>
        <a:prstGeom prst="rect">
          <a:avLst/>
        </a:prstGeom>
        <a:noFill/>
      </xdr:spPr>
    </xdr:pic>
    <xdr:clientData fLocksWithSheet="0"/>
  </xdr:twoCellAnchor>
  <xdr:twoCellAnchor>
    <xdr:from>
      <xdr:col>0</xdr:col>
      <xdr:colOff>66675</xdr:colOff>
      <xdr:row>7</xdr:row>
      <xdr:rowOff>38100</xdr:rowOff>
    </xdr:from>
    <xdr:to>
      <xdr:col>0</xdr:col>
      <xdr:colOff>1066800</xdr:colOff>
      <xdr:row>7</xdr:row>
      <xdr:rowOff>809625</xdr:rowOff>
    </xdr:to>
    <xdr:pic>
      <xdr:nvPicPr>
        <xdr:cNvPr id="7" name="image06.png"/>
        <xdr:cNvPicPr preferRelativeResize="0"/>
      </xdr:nvPicPr>
      <xdr:blipFill>
        <a:blip xmlns:r="http://schemas.openxmlformats.org/officeDocument/2006/relationships" r:embed="rId6" cstate="print"/>
        <a:stretch>
          <a:fillRect/>
        </a:stretch>
      </xdr:blipFill>
      <xdr:spPr>
        <a:xfrm>
          <a:off x="0" y="0"/>
          <a:ext cx="1000125" cy="771525"/>
        </a:xfrm>
        <a:prstGeom prst="rect">
          <a:avLst/>
        </a:prstGeom>
        <a:noFill/>
      </xdr:spPr>
    </xdr:pic>
    <xdr:clientData fLocksWithSheet="0"/>
  </xdr:twoCellAnchor>
  <xdr:twoCellAnchor>
    <xdr:from>
      <xdr:col>0</xdr:col>
      <xdr:colOff>104775</xdr:colOff>
      <xdr:row>10</xdr:row>
      <xdr:rowOff>9525</xdr:rowOff>
    </xdr:from>
    <xdr:to>
      <xdr:col>0</xdr:col>
      <xdr:colOff>1219200</xdr:colOff>
      <xdr:row>10</xdr:row>
      <xdr:rowOff>1085850</xdr:rowOff>
    </xdr:to>
    <xdr:pic>
      <xdr:nvPicPr>
        <xdr:cNvPr id="8" name="image02.png"/>
        <xdr:cNvPicPr preferRelativeResize="0"/>
      </xdr:nvPicPr>
      <xdr:blipFill>
        <a:blip xmlns:r="http://schemas.openxmlformats.org/officeDocument/2006/relationships" r:embed="rId7" cstate="print"/>
        <a:stretch>
          <a:fillRect/>
        </a:stretch>
      </xdr:blipFill>
      <xdr:spPr>
        <a:xfrm>
          <a:off x="0" y="0"/>
          <a:ext cx="1114425" cy="1076325"/>
        </a:xfrm>
        <a:prstGeom prst="rect">
          <a:avLst/>
        </a:prstGeom>
        <a:noFill/>
      </xdr:spPr>
    </xdr:pic>
    <xdr:clientData fLocksWithSheet="0"/>
  </xdr:twoCellAnchor>
  <xdr:twoCellAnchor>
    <xdr:from>
      <xdr:col>0</xdr:col>
      <xdr:colOff>311150</xdr:colOff>
      <xdr:row>11</xdr:row>
      <xdr:rowOff>234950</xdr:rowOff>
    </xdr:from>
    <xdr:to>
      <xdr:col>0</xdr:col>
      <xdr:colOff>1149350</xdr:colOff>
      <xdr:row>11</xdr:row>
      <xdr:rowOff>1158875</xdr:rowOff>
    </xdr:to>
    <xdr:pic>
      <xdr:nvPicPr>
        <xdr:cNvPr id="9" name="image04.png"/>
        <xdr:cNvPicPr preferRelativeResize="0"/>
      </xdr:nvPicPr>
      <xdr:blipFill>
        <a:blip xmlns:r="http://schemas.openxmlformats.org/officeDocument/2006/relationships" r:embed="rId8" cstate="print"/>
        <a:stretch>
          <a:fillRect/>
        </a:stretch>
      </xdr:blipFill>
      <xdr:spPr>
        <a:xfrm>
          <a:off x="311150" y="7423150"/>
          <a:ext cx="838200" cy="923925"/>
        </a:xfrm>
        <a:prstGeom prst="rect">
          <a:avLst/>
        </a:prstGeom>
        <a:noFill/>
      </xdr:spPr>
    </xdr:pic>
    <xdr:clientData fLocksWithSheet="0"/>
  </xdr:twoCellAnchor>
  <xdr:twoCellAnchor>
    <xdr:from>
      <xdr:col>0</xdr:col>
      <xdr:colOff>285750</xdr:colOff>
      <xdr:row>13</xdr:row>
      <xdr:rowOff>47625</xdr:rowOff>
    </xdr:from>
    <xdr:to>
      <xdr:col>0</xdr:col>
      <xdr:colOff>866775</xdr:colOff>
      <xdr:row>13</xdr:row>
      <xdr:rowOff>752475</xdr:rowOff>
    </xdr:to>
    <xdr:pic>
      <xdr:nvPicPr>
        <xdr:cNvPr id="10" name="image00.png"/>
        <xdr:cNvPicPr preferRelativeResize="0"/>
      </xdr:nvPicPr>
      <xdr:blipFill>
        <a:blip xmlns:r="http://schemas.openxmlformats.org/officeDocument/2006/relationships" r:embed="rId9" cstate="print"/>
        <a:stretch>
          <a:fillRect/>
        </a:stretch>
      </xdr:blipFill>
      <xdr:spPr>
        <a:xfrm>
          <a:off x="0" y="0"/>
          <a:ext cx="581025" cy="704850"/>
        </a:xfrm>
        <a:prstGeom prst="rect">
          <a:avLst/>
        </a:prstGeom>
        <a:noFill/>
      </xdr:spPr>
    </xdr:pic>
    <xdr:clientData fLocksWithSheet="0"/>
  </xdr:twoCellAnchor>
  <xdr:twoCellAnchor>
    <xdr:from>
      <xdr:col>0</xdr:col>
      <xdr:colOff>19050</xdr:colOff>
      <xdr:row>15</xdr:row>
      <xdr:rowOff>19050</xdr:rowOff>
    </xdr:from>
    <xdr:to>
      <xdr:col>0</xdr:col>
      <xdr:colOff>1295400</xdr:colOff>
      <xdr:row>15</xdr:row>
      <xdr:rowOff>514350</xdr:rowOff>
    </xdr:to>
    <xdr:pic>
      <xdr:nvPicPr>
        <xdr:cNvPr id="11" name="image09.png"/>
        <xdr:cNvPicPr preferRelativeResize="0"/>
      </xdr:nvPicPr>
      <xdr:blipFill>
        <a:blip xmlns:r="http://schemas.openxmlformats.org/officeDocument/2006/relationships" r:embed="rId10" cstate="print"/>
        <a:stretch>
          <a:fillRect/>
        </a:stretch>
      </xdr:blipFill>
      <xdr:spPr>
        <a:xfrm>
          <a:off x="0" y="0"/>
          <a:ext cx="1276350" cy="495300"/>
        </a:xfrm>
        <a:prstGeom prst="rect">
          <a:avLst/>
        </a:prstGeom>
        <a:noFill/>
      </xdr:spPr>
    </xdr:pic>
    <xdr:clientData fLocksWithSheet="0"/>
  </xdr:twoCellAnchor>
  <xdr:twoCellAnchor>
    <xdr:from>
      <xdr:col>0</xdr:col>
      <xdr:colOff>142875</xdr:colOff>
      <xdr:row>16</xdr:row>
      <xdr:rowOff>38100</xdr:rowOff>
    </xdr:from>
    <xdr:to>
      <xdr:col>0</xdr:col>
      <xdr:colOff>1143000</xdr:colOff>
      <xdr:row>16</xdr:row>
      <xdr:rowOff>895350</xdr:rowOff>
    </xdr:to>
    <xdr:pic>
      <xdr:nvPicPr>
        <xdr:cNvPr id="12" name="image13.png"/>
        <xdr:cNvPicPr preferRelativeResize="0"/>
      </xdr:nvPicPr>
      <xdr:blipFill>
        <a:blip xmlns:r="http://schemas.openxmlformats.org/officeDocument/2006/relationships" r:embed="rId11" cstate="print"/>
        <a:stretch>
          <a:fillRect/>
        </a:stretch>
      </xdr:blipFill>
      <xdr:spPr>
        <a:xfrm>
          <a:off x="0" y="0"/>
          <a:ext cx="1000125" cy="857250"/>
        </a:xfrm>
        <a:prstGeom prst="rect">
          <a:avLst/>
        </a:prstGeom>
        <a:noFill/>
      </xdr:spPr>
    </xdr:pic>
    <xdr:clientData fLocksWithSheet="0"/>
  </xdr:twoCellAnchor>
  <xdr:twoCellAnchor>
    <xdr:from>
      <xdr:col>0</xdr:col>
      <xdr:colOff>171450</xdr:colOff>
      <xdr:row>17</xdr:row>
      <xdr:rowOff>38100</xdr:rowOff>
    </xdr:from>
    <xdr:to>
      <xdr:col>0</xdr:col>
      <xdr:colOff>1095375</xdr:colOff>
      <xdr:row>17</xdr:row>
      <xdr:rowOff>685800</xdr:rowOff>
    </xdr:to>
    <xdr:pic>
      <xdr:nvPicPr>
        <xdr:cNvPr id="13" name="image12.png"/>
        <xdr:cNvPicPr preferRelativeResize="0"/>
      </xdr:nvPicPr>
      <xdr:blipFill>
        <a:blip xmlns:r="http://schemas.openxmlformats.org/officeDocument/2006/relationships" r:embed="rId12" cstate="print"/>
        <a:stretch>
          <a:fillRect/>
        </a:stretch>
      </xdr:blipFill>
      <xdr:spPr>
        <a:xfrm>
          <a:off x="0" y="0"/>
          <a:ext cx="923925" cy="647700"/>
        </a:xfrm>
        <a:prstGeom prst="rect">
          <a:avLst/>
        </a:prstGeom>
        <a:noFill/>
      </xdr:spPr>
    </xdr:pic>
    <xdr:clientData fLocksWithSheet="0"/>
  </xdr:twoCellAnchor>
  <xdr:twoCellAnchor>
    <xdr:from>
      <xdr:col>0</xdr:col>
      <xdr:colOff>200025</xdr:colOff>
      <xdr:row>18</xdr:row>
      <xdr:rowOff>47625</xdr:rowOff>
    </xdr:from>
    <xdr:to>
      <xdr:col>0</xdr:col>
      <xdr:colOff>828675</xdr:colOff>
      <xdr:row>18</xdr:row>
      <xdr:rowOff>704850</xdr:rowOff>
    </xdr:to>
    <xdr:pic>
      <xdr:nvPicPr>
        <xdr:cNvPr id="14" name="image10.png"/>
        <xdr:cNvPicPr preferRelativeResize="0"/>
      </xdr:nvPicPr>
      <xdr:blipFill>
        <a:blip xmlns:r="http://schemas.openxmlformats.org/officeDocument/2006/relationships" r:embed="rId13" cstate="print"/>
        <a:stretch>
          <a:fillRect/>
        </a:stretch>
      </xdr:blipFill>
      <xdr:spPr>
        <a:xfrm>
          <a:off x="0" y="0"/>
          <a:ext cx="628650" cy="657225"/>
        </a:xfrm>
        <a:prstGeom prst="rect">
          <a:avLst/>
        </a:prstGeom>
        <a:noFill/>
      </xdr:spPr>
    </xdr:pic>
    <xdr:clientData fLocksWithSheet="0"/>
  </xdr:twoCellAnchor>
  <xdr:twoCellAnchor>
    <xdr:from>
      <xdr:col>0</xdr:col>
      <xdr:colOff>0</xdr:colOff>
      <xdr:row>25</xdr:row>
      <xdr:rowOff>9525</xdr:rowOff>
    </xdr:from>
    <xdr:to>
      <xdr:col>0</xdr:col>
      <xdr:colOff>1333500</xdr:colOff>
      <xdr:row>25</xdr:row>
      <xdr:rowOff>590550</xdr:rowOff>
    </xdr:to>
    <xdr:pic>
      <xdr:nvPicPr>
        <xdr:cNvPr id="15" name="image11.png"/>
        <xdr:cNvPicPr preferRelativeResize="0"/>
      </xdr:nvPicPr>
      <xdr:blipFill>
        <a:blip xmlns:r="http://schemas.openxmlformats.org/officeDocument/2006/relationships" r:embed="rId14" cstate="print"/>
        <a:stretch>
          <a:fillRect/>
        </a:stretch>
      </xdr:blipFill>
      <xdr:spPr>
        <a:xfrm>
          <a:off x="0" y="0"/>
          <a:ext cx="1333500" cy="581025"/>
        </a:xfrm>
        <a:prstGeom prst="rect">
          <a:avLst/>
        </a:prstGeom>
        <a:noFill/>
      </xdr:spPr>
    </xdr:pic>
    <xdr:clientData fLocksWithSheet="0"/>
  </xdr:twoCellAnchor>
  <xdr:twoCellAnchor>
    <xdr:from>
      <xdr:col>0</xdr:col>
      <xdr:colOff>88900</xdr:colOff>
      <xdr:row>28</xdr:row>
      <xdr:rowOff>177800</xdr:rowOff>
    </xdr:from>
    <xdr:to>
      <xdr:col>0</xdr:col>
      <xdr:colOff>917575</xdr:colOff>
      <xdr:row>30</xdr:row>
      <xdr:rowOff>0</xdr:rowOff>
    </xdr:to>
    <xdr:pic>
      <xdr:nvPicPr>
        <xdr:cNvPr id="16" name="image15.png"/>
        <xdr:cNvPicPr preferRelativeResize="0"/>
      </xdr:nvPicPr>
      <xdr:blipFill>
        <a:blip xmlns:r="http://schemas.openxmlformats.org/officeDocument/2006/relationships" r:embed="rId15" cstate="print"/>
        <a:stretch>
          <a:fillRect/>
        </a:stretch>
      </xdr:blipFill>
      <xdr:spPr>
        <a:xfrm>
          <a:off x="88900" y="20269200"/>
          <a:ext cx="828675" cy="927100"/>
        </a:xfrm>
        <a:prstGeom prst="rect">
          <a:avLst/>
        </a:prstGeom>
        <a:noFill/>
      </xdr:spPr>
    </xdr:pic>
    <xdr:clientData fLocksWithSheet="0"/>
  </xdr:twoCellAnchor>
  <xdr:twoCellAnchor>
    <xdr:from>
      <xdr:col>0</xdr:col>
      <xdr:colOff>47625</xdr:colOff>
      <xdr:row>22</xdr:row>
      <xdr:rowOff>9525</xdr:rowOff>
    </xdr:from>
    <xdr:to>
      <xdr:col>0</xdr:col>
      <xdr:colOff>1181100</xdr:colOff>
      <xdr:row>22</xdr:row>
      <xdr:rowOff>762000</xdr:rowOff>
    </xdr:to>
    <xdr:pic>
      <xdr:nvPicPr>
        <xdr:cNvPr id="17" name="image23.png"/>
        <xdr:cNvPicPr preferRelativeResize="0"/>
      </xdr:nvPicPr>
      <xdr:blipFill>
        <a:blip xmlns:r="http://schemas.openxmlformats.org/officeDocument/2006/relationships" r:embed="rId16" cstate="print"/>
        <a:stretch>
          <a:fillRect/>
        </a:stretch>
      </xdr:blipFill>
      <xdr:spPr>
        <a:xfrm>
          <a:off x="0" y="0"/>
          <a:ext cx="1133475" cy="752475"/>
        </a:xfrm>
        <a:prstGeom prst="rect">
          <a:avLst/>
        </a:prstGeom>
        <a:noFill/>
      </xdr:spPr>
    </xdr:pic>
    <xdr:clientData fLocksWithSheet="0"/>
  </xdr:twoCellAnchor>
  <xdr:twoCellAnchor>
    <xdr:from>
      <xdr:col>0</xdr:col>
      <xdr:colOff>133350</xdr:colOff>
      <xdr:row>24</xdr:row>
      <xdr:rowOff>76200</xdr:rowOff>
    </xdr:from>
    <xdr:to>
      <xdr:col>0</xdr:col>
      <xdr:colOff>1104900</xdr:colOff>
      <xdr:row>24</xdr:row>
      <xdr:rowOff>609600</xdr:rowOff>
    </xdr:to>
    <xdr:pic>
      <xdr:nvPicPr>
        <xdr:cNvPr id="18" name="image14.png"/>
        <xdr:cNvPicPr preferRelativeResize="0"/>
      </xdr:nvPicPr>
      <xdr:blipFill>
        <a:blip xmlns:r="http://schemas.openxmlformats.org/officeDocument/2006/relationships" r:embed="rId17" cstate="print"/>
        <a:stretch>
          <a:fillRect/>
        </a:stretch>
      </xdr:blipFill>
      <xdr:spPr>
        <a:xfrm>
          <a:off x="0" y="0"/>
          <a:ext cx="971550" cy="533400"/>
        </a:xfrm>
        <a:prstGeom prst="rect">
          <a:avLst/>
        </a:prstGeom>
        <a:noFill/>
      </xdr:spPr>
    </xdr:pic>
    <xdr:clientData fLocksWithSheet="0"/>
  </xdr:twoCellAnchor>
  <xdr:twoCellAnchor>
    <xdr:from>
      <xdr:col>0</xdr:col>
      <xdr:colOff>228600</xdr:colOff>
      <xdr:row>19</xdr:row>
      <xdr:rowOff>28575</xdr:rowOff>
    </xdr:from>
    <xdr:to>
      <xdr:col>0</xdr:col>
      <xdr:colOff>962025</xdr:colOff>
      <xdr:row>19</xdr:row>
      <xdr:rowOff>1171575</xdr:rowOff>
    </xdr:to>
    <xdr:pic>
      <xdr:nvPicPr>
        <xdr:cNvPr id="19" name="image36.png"/>
        <xdr:cNvPicPr preferRelativeResize="0"/>
      </xdr:nvPicPr>
      <xdr:blipFill>
        <a:blip xmlns:r="http://schemas.openxmlformats.org/officeDocument/2006/relationships" r:embed="rId18" cstate="print"/>
        <a:stretch>
          <a:fillRect/>
        </a:stretch>
      </xdr:blipFill>
      <xdr:spPr>
        <a:xfrm>
          <a:off x="0" y="0"/>
          <a:ext cx="733425" cy="1143000"/>
        </a:xfrm>
        <a:prstGeom prst="rect">
          <a:avLst/>
        </a:prstGeom>
        <a:noFill/>
      </xdr:spPr>
    </xdr:pic>
    <xdr:clientData fLocksWithSheet="0"/>
  </xdr:twoCellAnchor>
  <xdr:twoCellAnchor>
    <xdr:from>
      <xdr:col>0</xdr:col>
      <xdr:colOff>152400</xdr:colOff>
      <xdr:row>35</xdr:row>
      <xdr:rowOff>1123950</xdr:rowOff>
    </xdr:from>
    <xdr:to>
      <xdr:col>0</xdr:col>
      <xdr:colOff>1200150</xdr:colOff>
      <xdr:row>36</xdr:row>
      <xdr:rowOff>838200</xdr:rowOff>
    </xdr:to>
    <xdr:pic>
      <xdr:nvPicPr>
        <xdr:cNvPr id="20" name="image19.png"/>
        <xdr:cNvPicPr preferRelativeResize="0"/>
      </xdr:nvPicPr>
      <xdr:blipFill>
        <a:blip xmlns:r="http://schemas.openxmlformats.org/officeDocument/2006/relationships" r:embed="rId19" cstate="print"/>
        <a:stretch>
          <a:fillRect/>
        </a:stretch>
      </xdr:blipFill>
      <xdr:spPr>
        <a:xfrm>
          <a:off x="0" y="0"/>
          <a:ext cx="1047750" cy="885825"/>
        </a:xfrm>
        <a:prstGeom prst="rect">
          <a:avLst/>
        </a:prstGeom>
        <a:noFill/>
      </xdr:spPr>
    </xdr:pic>
    <xdr:clientData fLocksWithSheet="0"/>
  </xdr:twoCellAnchor>
  <xdr:twoCellAnchor>
    <xdr:from>
      <xdr:col>0</xdr:col>
      <xdr:colOff>285750</xdr:colOff>
      <xdr:row>9</xdr:row>
      <xdr:rowOff>19050</xdr:rowOff>
    </xdr:from>
    <xdr:to>
      <xdr:col>0</xdr:col>
      <xdr:colOff>1095375</xdr:colOff>
      <xdr:row>9</xdr:row>
      <xdr:rowOff>838200</xdr:rowOff>
    </xdr:to>
    <xdr:pic>
      <xdr:nvPicPr>
        <xdr:cNvPr id="21" name="image20.png"/>
        <xdr:cNvPicPr preferRelativeResize="0"/>
      </xdr:nvPicPr>
      <xdr:blipFill>
        <a:blip xmlns:r="http://schemas.openxmlformats.org/officeDocument/2006/relationships" r:embed="rId20" cstate="print"/>
        <a:stretch>
          <a:fillRect/>
        </a:stretch>
      </xdr:blipFill>
      <xdr:spPr>
        <a:xfrm>
          <a:off x="0" y="0"/>
          <a:ext cx="809625" cy="819150"/>
        </a:xfrm>
        <a:prstGeom prst="rect">
          <a:avLst/>
        </a:prstGeom>
        <a:noFill/>
      </xdr:spPr>
    </xdr:pic>
    <xdr:clientData fLocksWithSheet="0"/>
  </xdr:twoCellAnchor>
  <xdr:twoCellAnchor>
    <xdr:from>
      <xdr:col>0</xdr:col>
      <xdr:colOff>180975</xdr:colOff>
      <xdr:row>8</xdr:row>
      <xdr:rowOff>161925</xdr:rowOff>
    </xdr:from>
    <xdr:to>
      <xdr:col>0</xdr:col>
      <xdr:colOff>933450</xdr:colOff>
      <xdr:row>8</xdr:row>
      <xdr:rowOff>809625</xdr:rowOff>
    </xdr:to>
    <xdr:pic>
      <xdr:nvPicPr>
        <xdr:cNvPr id="22" name="image17.png"/>
        <xdr:cNvPicPr preferRelativeResize="0"/>
      </xdr:nvPicPr>
      <xdr:blipFill>
        <a:blip xmlns:r="http://schemas.openxmlformats.org/officeDocument/2006/relationships" r:embed="rId21" cstate="print"/>
        <a:stretch>
          <a:fillRect/>
        </a:stretch>
      </xdr:blipFill>
      <xdr:spPr>
        <a:xfrm>
          <a:off x="0" y="0"/>
          <a:ext cx="752475" cy="647700"/>
        </a:xfrm>
        <a:prstGeom prst="rect">
          <a:avLst/>
        </a:prstGeom>
        <a:noFill/>
      </xdr:spPr>
    </xdr:pic>
    <xdr:clientData fLocksWithSheet="0"/>
  </xdr:twoCellAnchor>
  <xdr:twoCellAnchor>
    <xdr:from>
      <xdr:col>0</xdr:col>
      <xdr:colOff>152400</xdr:colOff>
      <xdr:row>26</xdr:row>
      <xdr:rowOff>95250</xdr:rowOff>
    </xdr:from>
    <xdr:to>
      <xdr:col>0</xdr:col>
      <xdr:colOff>1200150</xdr:colOff>
      <xdr:row>26</xdr:row>
      <xdr:rowOff>933450</xdr:rowOff>
    </xdr:to>
    <xdr:pic>
      <xdr:nvPicPr>
        <xdr:cNvPr id="23" name="image21.png"/>
        <xdr:cNvPicPr preferRelativeResize="0"/>
      </xdr:nvPicPr>
      <xdr:blipFill>
        <a:blip xmlns:r="http://schemas.openxmlformats.org/officeDocument/2006/relationships" r:embed="rId22" cstate="print"/>
        <a:stretch>
          <a:fillRect/>
        </a:stretch>
      </xdr:blipFill>
      <xdr:spPr>
        <a:xfrm>
          <a:off x="0" y="0"/>
          <a:ext cx="1047750" cy="838200"/>
        </a:xfrm>
        <a:prstGeom prst="rect">
          <a:avLst/>
        </a:prstGeom>
        <a:noFill/>
      </xdr:spPr>
    </xdr:pic>
    <xdr:clientData fLocksWithSheet="0"/>
  </xdr:twoCellAnchor>
  <xdr:twoCellAnchor>
    <xdr:from>
      <xdr:col>0</xdr:col>
      <xdr:colOff>152400</xdr:colOff>
      <xdr:row>14</xdr:row>
      <xdr:rowOff>152400</xdr:rowOff>
    </xdr:from>
    <xdr:to>
      <xdr:col>0</xdr:col>
      <xdr:colOff>790575</xdr:colOff>
      <xdr:row>14</xdr:row>
      <xdr:rowOff>904875</xdr:rowOff>
    </xdr:to>
    <xdr:pic>
      <xdr:nvPicPr>
        <xdr:cNvPr id="24" name="image18.png"/>
        <xdr:cNvPicPr preferRelativeResize="0"/>
      </xdr:nvPicPr>
      <xdr:blipFill>
        <a:blip xmlns:r="http://schemas.openxmlformats.org/officeDocument/2006/relationships" r:embed="rId23" cstate="print"/>
        <a:stretch>
          <a:fillRect/>
        </a:stretch>
      </xdr:blipFill>
      <xdr:spPr>
        <a:xfrm>
          <a:off x="0" y="0"/>
          <a:ext cx="638175" cy="752475"/>
        </a:xfrm>
        <a:prstGeom prst="rect">
          <a:avLst/>
        </a:prstGeom>
        <a:noFill/>
      </xdr:spPr>
    </xdr:pic>
    <xdr:clientData fLocksWithSheet="0"/>
  </xdr:twoCellAnchor>
  <xdr:twoCellAnchor>
    <xdr:from>
      <xdr:col>0</xdr:col>
      <xdr:colOff>333375</xdr:colOff>
      <xdr:row>23</xdr:row>
      <xdr:rowOff>19050</xdr:rowOff>
    </xdr:from>
    <xdr:to>
      <xdr:col>0</xdr:col>
      <xdr:colOff>981075</xdr:colOff>
      <xdr:row>23</xdr:row>
      <xdr:rowOff>571500</xdr:rowOff>
    </xdr:to>
    <xdr:pic>
      <xdr:nvPicPr>
        <xdr:cNvPr id="25" name="image16.png"/>
        <xdr:cNvPicPr preferRelativeResize="0"/>
      </xdr:nvPicPr>
      <xdr:blipFill>
        <a:blip xmlns:r="http://schemas.openxmlformats.org/officeDocument/2006/relationships" r:embed="rId24" cstate="print"/>
        <a:stretch>
          <a:fillRect/>
        </a:stretch>
      </xdr:blipFill>
      <xdr:spPr>
        <a:xfrm>
          <a:off x="0" y="0"/>
          <a:ext cx="647700" cy="552450"/>
        </a:xfrm>
        <a:prstGeom prst="rect">
          <a:avLst/>
        </a:prstGeom>
        <a:noFill/>
      </xdr:spPr>
    </xdr:pic>
    <xdr:clientData fLocksWithSheet="0"/>
  </xdr:twoCellAnchor>
  <xdr:twoCellAnchor>
    <xdr:from>
      <xdr:col>0</xdr:col>
      <xdr:colOff>228600</xdr:colOff>
      <xdr:row>37</xdr:row>
      <xdr:rowOff>38100</xdr:rowOff>
    </xdr:from>
    <xdr:to>
      <xdr:col>0</xdr:col>
      <xdr:colOff>876300</xdr:colOff>
      <xdr:row>37</xdr:row>
      <xdr:rowOff>685800</xdr:rowOff>
    </xdr:to>
    <xdr:pic>
      <xdr:nvPicPr>
        <xdr:cNvPr id="26" name="image22.png"/>
        <xdr:cNvPicPr preferRelativeResize="0"/>
      </xdr:nvPicPr>
      <xdr:blipFill>
        <a:blip xmlns:r="http://schemas.openxmlformats.org/officeDocument/2006/relationships" r:embed="rId25" cstate="print"/>
        <a:stretch>
          <a:fillRect/>
        </a:stretch>
      </xdr:blipFill>
      <xdr:spPr>
        <a:xfrm>
          <a:off x="0" y="0"/>
          <a:ext cx="647700" cy="647700"/>
        </a:xfrm>
        <a:prstGeom prst="rect">
          <a:avLst/>
        </a:prstGeom>
        <a:noFill/>
      </xdr:spPr>
    </xdr:pic>
    <xdr:clientData fLocksWithSheet="0"/>
  </xdr:twoCellAnchor>
  <xdr:twoCellAnchor>
    <xdr:from>
      <xdr:col>0</xdr:col>
      <xdr:colOff>247650</xdr:colOff>
      <xdr:row>38</xdr:row>
      <xdr:rowOff>38100</xdr:rowOff>
    </xdr:from>
    <xdr:to>
      <xdr:col>0</xdr:col>
      <xdr:colOff>828675</xdr:colOff>
      <xdr:row>38</xdr:row>
      <xdr:rowOff>647700</xdr:rowOff>
    </xdr:to>
    <xdr:pic>
      <xdr:nvPicPr>
        <xdr:cNvPr id="27" name="image24.png"/>
        <xdr:cNvPicPr preferRelativeResize="0"/>
      </xdr:nvPicPr>
      <xdr:blipFill>
        <a:blip xmlns:r="http://schemas.openxmlformats.org/officeDocument/2006/relationships" r:embed="rId26" cstate="print"/>
        <a:stretch>
          <a:fillRect/>
        </a:stretch>
      </xdr:blipFill>
      <xdr:spPr>
        <a:xfrm>
          <a:off x="0" y="0"/>
          <a:ext cx="581025" cy="609600"/>
        </a:xfrm>
        <a:prstGeom prst="rect">
          <a:avLst/>
        </a:prstGeom>
        <a:noFill/>
      </xdr:spPr>
    </xdr:pic>
    <xdr:clientData fLocksWithSheet="0"/>
  </xdr:twoCellAnchor>
  <xdr:twoCellAnchor>
    <xdr:from>
      <xdr:col>0</xdr:col>
      <xdr:colOff>428625</xdr:colOff>
      <xdr:row>39</xdr:row>
      <xdr:rowOff>266700</xdr:rowOff>
    </xdr:from>
    <xdr:to>
      <xdr:col>0</xdr:col>
      <xdr:colOff>733425</xdr:colOff>
      <xdr:row>40</xdr:row>
      <xdr:rowOff>476250</xdr:rowOff>
    </xdr:to>
    <xdr:pic>
      <xdr:nvPicPr>
        <xdr:cNvPr id="28" name="image27.png"/>
        <xdr:cNvPicPr preferRelativeResize="0"/>
      </xdr:nvPicPr>
      <xdr:blipFill>
        <a:blip xmlns:r="http://schemas.openxmlformats.org/officeDocument/2006/relationships" r:embed="rId27" cstate="print"/>
        <a:stretch>
          <a:fillRect/>
        </a:stretch>
      </xdr:blipFill>
      <xdr:spPr>
        <a:xfrm>
          <a:off x="0" y="0"/>
          <a:ext cx="304800" cy="438150"/>
        </a:xfrm>
        <a:prstGeom prst="rect">
          <a:avLst/>
        </a:prstGeom>
        <a:noFill/>
      </xdr:spPr>
    </xdr:pic>
    <xdr:clientData fLocksWithSheet="0"/>
  </xdr:twoCellAnchor>
  <xdr:twoCellAnchor>
    <xdr:from>
      <xdr:col>0</xdr:col>
      <xdr:colOff>295275</xdr:colOff>
      <xdr:row>40</xdr:row>
      <xdr:rowOff>504825</xdr:rowOff>
    </xdr:from>
    <xdr:to>
      <xdr:col>0</xdr:col>
      <xdr:colOff>933450</xdr:colOff>
      <xdr:row>41</xdr:row>
      <xdr:rowOff>476250</xdr:rowOff>
    </xdr:to>
    <xdr:pic>
      <xdr:nvPicPr>
        <xdr:cNvPr id="29" name="image30.png"/>
        <xdr:cNvPicPr preferRelativeResize="0"/>
      </xdr:nvPicPr>
      <xdr:blipFill>
        <a:blip xmlns:r="http://schemas.openxmlformats.org/officeDocument/2006/relationships" r:embed="rId28" cstate="print"/>
        <a:stretch>
          <a:fillRect/>
        </a:stretch>
      </xdr:blipFill>
      <xdr:spPr>
        <a:xfrm>
          <a:off x="0" y="0"/>
          <a:ext cx="638175" cy="495300"/>
        </a:xfrm>
        <a:prstGeom prst="rect">
          <a:avLst/>
        </a:prstGeom>
        <a:noFill/>
      </xdr:spPr>
    </xdr:pic>
    <xdr:clientData fLocksWithSheet="0"/>
  </xdr:twoCellAnchor>
  <xdr:twoCellAnchor>
    <xdr:from>
      <xdr:col>0</xdr:col>
      <xdr:colOff>247650</xdr:colOff>
      <xdr:row>42</xdr:row>
      <xdr:rowOff>28575</xdr:rowOff>
    </xdr:from>
    <xdr:to>
      <xdr:col>0</xdr:col>
      <xdr:colOff>876300</xdr:colOff>
      <xdr:row>42</xdr:row>
      <xdr:rowOff>581025</xdr:rowOff>
    </xdr:to>
    <xdr:pic>
      <xdr:nvPicPr>
        <xdr:cNvPr id="30" name="image28.png"/>
        <xdr:cNvPicPr preferRelativeResize="0"/>
      </xdr:nvPicPr>
      <xdr:blipFill>
        <a:blip xmlns:r="http://schemas.openxmlformats.org/officeDocument/2006/relationships" r:embed="rId29" cstate="print"/>
        <a:stretch>
          <a:fillRect/>
        </a:stretch>
      </xdr:blipFill>
      <xdr:spPr>
        <a:xfrm>
          <a:off x="0" y="0"/>
          <a:ext cx="628650" cy="552450"/>
        </a:xfrm>
        <a:prstGeom prst="rect">
          <a:avLst/>
        </a:prstGeom>
        <a:noFill/>
      </xdr:spPr>
    </xdr:pic>
    <xdr:clientData fLocksWithSheet="0"/>
  </xdr:twoCellAnchor>
  <xdr:twoCellAnchor>
    <xdr:from>
      <xdr:col>0</xdr:col>
      <xdr:colOff>190500</xdr:colOff>
      <xdr:row>42</xdr:row>
      <xdr:rowOff>676275</xdr:rowOff>
    </xdr:from>
    <xdr:to>
      <xdr:col>0</xdr:col>
      <xdr:colOff>657225</xdr:colOff>
      <xdr:row>43</xdr:row>
      <xdr:rowOff>600075</xdr:rowOff>
    </xdr:to>
    <xdr:pic>
      <xdr:nvPicPr>
        <xdr:cNvPr id="31" name="image25.png"/>
        <xdr:cNvPicPr preferRelativeResize="0"/>
      </xdr:nvPicPr>
      <xdr:blipFill>
        <a:blip xmlns:r="http://schemas.openxmlformats.org/officeDocument/2006/relationships" r:embed="rId30" cstate="print"/>
        <a:stretch>
          <a:fillRect/>
        </a:stretch>
      </xdr:blipFill>
      <xdr:spPr>
        <a:xfrm>
          <a:off x="0" y="0"/>
          <a:ext cx="466725" cy="590550"/>
        </a:xfrm>
        <a:prstGeom prst="rect">
          <a:avLst/>
        </a:prstGeom>
        <a:noFill/>
      </xdr:spPr>
    </xdr:pic>
    <xdr:clientData fLocksWithSheet="0"/>
  </xdr:twoCellAnchor>
  <xdr:twoCellAnchor>
    <xdr:from>
      <xdr:col>0</xdr:col>
      <xdr:colOff>180975</xdr:colOff>
      <xdr:row>44</xdr:row>
      <xdr:rowOff>19050</xdr:rowOff>
    </xdr:from>
    <xdr:to>
      <xdr:col>0</xdr:col>
      <xdr:colOff>885825</xdr:colOff>
      <xdr:row>45</xdr:row>
      <xdr:rowOff>57150</xdr:rowOff>
    </xdr:to>
    <xdr:pic>
      <xdr:nvPicPr>
        <xdr:cNvPr id="32" name="image31.png"/>
        <xdr:cNvPicPr preferRelativeResize="0"/>
      </xdr:nvPicPr>
      <xdr:blipFill>
        <a:blip xmlns:r="http://schemas.openxmlformats.org/officeDocument/2006/relationships" r:embed="rId31" cstate="print"/>
        <a:stretch>
          <a:fillRect/>
        </a:stretch>
      </xdr:blipFill>
      <xdr:spPr>
        <a:xfrm>
          <a:off x="0" y="0"/>
          <a:ext cx="704850" cy="561975"/>
        </a:xfrm>
        <a:prstGeom prst="rect">
          <a:avLst/>
        </a:prstGeom>
        <a:noFill/>
      </xdr:spPr>
    </xdr:pic>
    <xdr:clientData fLocksWithSheet="0"/>
  </xdr:twoCellAnchor>
  <xdr:twoCellAnchor>
    <xdr:from>
      <xdr:col>0</xdr:col>
      <xdr:colOff>152400</xdr:colOff>
      <xdr:row>45</xdr:row>
      <xdr:rowOff>57150</xdr:rowOff>
    </xdr:from>
    <xdr:to>
      <xdr:col>0</xdr:col>
      <xdr:colOff>1238250</xdr:colOff>
      <xdr:row>45</xdr:row>
      <xdr:rowOff>609600</xdr:rowOff>
    </xdr:to>
    <xdr:pic>
      <xdr:nvPicPr>
        <xdr:cNvPr id="33" name="image32.png"/>
        <xdr:cNvPicPr preferRelativeResize="0"/>
      </xdr:nvPicPr>
      <xdr:blipFill>
        <a:blip xmlns:r="http://schemas.openxmlformats.org/officeDocument/2006/relationships" r:embed="rId32" cstate="print"/>
        <a:stretch>
          <a:fillRect/>
        </a:stretch>
      </xdr:blipFill>
      <xdr:spPr>
        <a:xfrm>
          <a:off x="0" y="0"/>
          <a:ext cx="1085850" cy="552450"/>
        </a:xfrm>
        <a:prstGeom prst="rect">
          <a:avLst/>
        </a:prstGeom>
        <a:noFill/>
      </xdr:spPr>
    </xdr:pic>
    <xdr:clientData fLocksWithSheet="0"/>
  </xdr:twoCellAnchor>
  <xdr:twoCellAnchor>
    <xdr:from>
      <xdr:col>0</xdr:col>
      <xdr:colOff>314325</xdr:colOff>
      <xdr:row>47</xdr:row>
      <xdr:rowOff>38100</xdr:rowOff>
    </xdr:from>
    <xdr:to>
      <xdr:col>0</xdr:col>
      <xdr:colOff>762000</xdr:colOff>
      <xdr:row>47</xdr:row>
      <xdr:rowOff>523875</xdr:rowOff>
    </xdr:to>
    <xdr:pic>
      <xdr:nvPicPr>
        <xdr:cNvPr id="34" name="image26.png"/>
        <xdr:cNvPicPr preferRelativeResize="0"/>
      </xdr:nvPicPr>
      <xdr:blipFill>
        <a:blip xmlns:r="http://schemas.openxmlformats.org/officeDocument/2006/relationships" r:embed="rId33" cstate="print"/>
        <a:stretch>
          <a:fillRect/>
        </a:stretch>
      </xdr:blipFill>
      <xdr:spPr>
        <a:xfrm>
          <a:off x="0" y="0"/>
          <a:ext cx="447675" cy="485775"/>
        </a:xfrm>
        <a:prstGeom prst="rect">
          <a:avLst/>
        </a:prstGeom>
        <a:noFill/>
      </xdr:spPr>
    </xdr:pic>
    <xdr:clientData fLocksWithSheet="0"/>
  </xdr:twoCellAnchor>
  <xdr:twoCellAnchor>
    <xdr:from>
      <xdr:col>0</xdr:col>
      <xdr:colOff>276225</xdr:colOff>
      <xdr:row>48</xdr:row>
      <xdr:rowOff>19050</xdr:rowOff>
    </xdr:from>
    <xdr:to>
      <xdr:col>0</xdr:col>
      <xdr:colOff>781050</xdr:colOff>
      <xdr:row>48</xdr:row>
      <xdr:rowOff>514350</xdr:rowOff>
    </xdr:to>
    <xdr:pic>
      <xdr:nvPicPr>
        <xdr:cNvPr id="35" name="image29.png"/>
        <xdr:cNvPicPr preferRelativeResize="0"/>
      </xdr:nvPicPr>
      <xdr:blipFill>
        <a:blip xmlns:r="http://schemas.openxmlformats.org/officeDocument/2006/relationships" r:embed="rId34" cstate="print"/>
        <a:stretch>
          <a:fillRect/>
        </a:stretch>
      </xdr:blipFill>
      <xdr:spPr>
        <a:xfrm>
          <a:off x="0" y="0"/>
          <a:ext cx="504825" cy="495300"/>
        </a:xfrm>
        <a:prstGeom prst="rect">
          <a:avLst/>
        </a:prstGeom>
        <a:noFill/>
      </xdr:spPr>
    </xdr:pic>
    <xdr:clientData fLocksWithSheet="0"/>
  </xdr:twoCellAnchor>
  <xdr:twoCellAnchor>
    <xdr:from>
      <xdr:col>0</xdr:col>
      <xdr:colOff>123825</xdr:colOff>
      <xdr:row>51</xdr:row>
      <xdr:rowOff>19050</xdr:rowOff>
    </xdr:from>
    <xdr:to>
      <xdr:col>0</xdr:col>
      <xdr:colOff>1085850</xdr:colOff>
      <xdr:row>51</xdr:row>
      <xdr:rowOff>695325</xdr:rowOff>
    </xdr:to>
    <xdr:pic>
      <xdr:nvPicPr>
        <xdr:cNvPr id="36" name="image48.png"/>
        <xdr:cNvPicPr preferRelativeResize="0"/>
      </xdr:nvPicPr>
      <xdr:blipFill>
        <a:blip xmlns:r="http://schemas.openxmlformats.org/officeDocument/2006/relationships" r:embed="rId35" cstate="print"/>
        <a:stretch>
          <a:fillRect/>
        </a:stretch>
      </xdr:blipFill>
      <xdr:spPr>
        <a:xfrm>
          <a:off x="0" y="0"/>
          <a:ext cx="962025" cy="676275"/>
        </a:xfrm>
        <a:prstGeom prst="rect">
          <a:avLst/>
        </a:prstGeom>
        <a:noFill/>
      </xdr:spPr>
    </xdr:pic>
    <xdr:clientData fLocksWithSheet="0"/>
  </xdr:twoCellAnchor>
  <xdr:twoCellAnchor>
    <xdr:from>
      <xdr:col>0</xdr:col>
      <xdr:colOff>152400</xdr:colOff>
      <xdr:row>53</xdr:row>
      <xdr:rowOff>19050</xdr:rowOff>
    </xdr:from>
    <xdr:to>
      <xdr:col>0</xdr:col>
      <xdr:colOff>495300</xdr:colOff>
      <xdr:row>53</xdr:row>
      <xdr:rowOff>847725</xdr:rowOff>
    </xdr:to>
    <xdr:pic>
      <xdr:nvPicPr>
        <xdr:cNvPr id="37" name="image44.png"/>
        <xdr:cNvPicPr preferRelativeResize="0"/>
      </xdr:nvPicPr>
      <xdr:blipFill>
        <a:blip xmlns:r="http://schemas.openxmlformats.org/officeDocument/2006/relationships" r:embed="rId36" cstate="print"/>
        <a:stretch>
          <a:fillRect/>
        </a:stretch>
      </xdr:blipFill>
      <xdr:spPr>
        <a:xfrm>
          <a:off x="0" y="0"/>
          <a:ext cx="342900" cy="828675"/>
        </a:xfrm>
        <a:prstGeom prst="rect">
          <a:avLst/>
        </a:prstGeom>
        <a:noFill/>
      </xdr:spPr>
    </xdr:pic>
    <xdr:clientData fLocksWithSheet="0"/>
  </xdr:twoCellAnchor>
  <xdr:twoCellAnchor>
    <xdr:from>
      <xdr:col>0</xdr:col>
      <xdr:colOff>133350</xdr:colOff>
      <xdr:row>53</xdr:row>
      <xdr:rowOff>981075</xdr:rowOff>
    </xdr:from>
    <xdr:to>
      <xdr:col>0</xdr:col>
      <xdr:colOff>657225</xdr:colOff>
      <xdr:row>54</xdr:row>
      <xdr:rowOff>695325</xdr:rowOff>
    </xdr:to>
    <xdr:pic>
      <xdr:nvPicPr>
        <xdr:cNvPr id="38" name="image40.png"/>
        <xdr:cNvPicPr preferRelativeResize="0"/>
      </xdr:nvPicPr>
      <xdr:blipFill>
        <a:blip xmlns:r="http://schemas.openxmlformats.org/officeDocument/2006/relationships" r:embed="rId37" cstate="print"/>
        <a:stretch>
          <a:fillRect/>
        </a:stretch>
      </xdr:blipFill>
      <xdr:spPr>
        <a:xfrm>
          <a:off x="0" y="0"/>
          <a:ext cx="523875" cy="685800"/>
        </a:xfrm>
        <a:prstGeom prst="rect">
          <a:avLst/>
        </a:prstGeom>
        <a:noFill/>
      </xdr:spPr>
    </xdr:pic>
    <xdr:clientData fLocksWithSheet="0"/>
  </xdr:twoCellAnchor>
  <xdr:twoCellAnchor>
    <xdr:from>
      <xdr:col>0</xdr:col>
      <xdr:colOff>171450</xdr:colOff>
      <xdr:row>54</xdr:row>
      <xdr:rowOff>857250</xdr:rowOff>
    </xdr:from>
    <xdr:to>
      <xdr:col>0</xdr:col>
      <xdr:colOff>619125</xdr:colOff>
      <xdr:row>55</xdr:row>
      <xdr:rowOff>676275</xdr:rowOff>
    </xdr:to>
    <xdr:pic>
      <xdr:nvPicPr>
        <xdr:cNvPr id="39" name="image42.png"/>
        <xdr:cNvPicPr preferRelativeResize="0"/>
      </xdr:nvPicPr>
      <xdr:blipFill>
        <a:blip xmlns:r="http://schemas.openxmlformats.org/officeDocument/2006/relationships" r:embed="rId38" cstate="print"/>
        <a:stretch>
          <a:fillRect/>
        </a:stretch>
      </xdr:blipFill>
      <xdr:spPr>
        <a:xfrm>
          <a:off x="0" y="0"/>
          <a:ext cx="447675" cy="685800"/>
        </a:xfrm>
        <a:prstGeom prst="rect">
          <a:avLst/>
        </a:prstGeom>
        <a:noFill/>
      </xdr:spPr>
    </xdr:pic>
    <xdr:clientData fLocksWithSheet="0"/>
  </xdr:twoCellAnchor>
  <xdr:twoCellAnchor>
    <xdr:from>
      <xdr:col>0</xdr:col>
      <xdr:colOff>123825</xdr:colOff>
      <xdr:row>56</xdr:row>
      <xdr:rowOff>66675</xdr:rowOff>
    </xdr:from>
    <xdr:to>
      <xdr:col>0</xdr:col>
      <xdr:colOff>1247775</xdr:colOff>
      <xdr:row>56</xdr:row>
      <xdr:rowOff>857250</xdr:rowOff>
    </xdr:to>
    <xdr:pic>
      <xdr:nvPicPr>
        <xdr:cNvPr id="40" name="image35.png"/>
        <xdr:cNvPicPr preferRelativeResize="0"/>
      </xdr:nvPicPr>
      <xdr:blipFill>
        <a:blip xmlns:r="http://schemas.openxmlformats.org/officeDocument/2006/relationships" r:embed="rId39" cstate="print"/>
        <a:stretch>
          <a:fillRect/>
        </a:stretch>
      </xdr:blipFill>
      <xdr:spPr>
        <a:xfrm>
          <a:off x="0" y="0"/>
          <a:ext cx="1123950" cy="790575"/>
        </a:xfrm>
        <a:prstGeom prst="rect">
          <a:avLst/>
        </a:prstGeom>
        <a:noFill/>
      </xdr:spPr>
    </xdr:pic>
    <xdr:clientData fLocksWithSheet="0"/>
  </xdr:twoCellAnchor>
  <xdr:twoCellAnchor>
    <xdr:from>
      <xdr:col>0</xdr:col>
      <xdr:colOff>152400</xdr:colOff>
      <xdr:row>57</xdr:row>
      <xdr:rowOff>38100</xdr:rowOff>
    </xdr:from>
    <xdr:to>
      <xdr:col>0</xdr:col>
      <xdr:colOff>1038225</xdr:colOff>
      <xdr:row>57</xdr:row>
      <xdr:rowOff>581025</xdr:rowOff>
    </xdr:to>
    <xdr:pic>
      <xdr:nvPicPr>
        <xdr:cNvPr id="41" name="image34.png"/>
        <xdr:cNvPicPr preferRelativeResize="0"/>
      </xdr:nvPicPr>
      <xdr:blipFill>
        <a:blip xmlns:r="http://schemas.openxmlformats.org/officeDocument/2006/relationships" r:embed="rId40" cstate="print"/>
        <a:stretch>
          <a:fillRect/>
        </a:stretch>
      </xdr:blipFill>
      <xdr:spPr>
        <a:xfrm>
          <a:off x="0" y="0"/>
          <a:ext cx="885825" cy="542925"/>
        </a:xfrm>
        <a:prstGeom prst="rect">
          <a:avLst/>
        </a:prstGeom>
        <a:noFill/>
      </xdr:spPr>
    </xdr:pic>
    <xdr:clientData fLocksWithSheet="0"/>
  </xdr:twoCellAnchor>
  <xdr:twoCellAnchor>
    <xdr:from>
      <xdr:col>0</xdr:col>
      <xdr:colOff>333375</xdr:colOff>
      <xdr:row>12</xdr:row>
      <xdr:rowOff>9525</xdr:rowOff>
    </xdr:from>
    <xdr:to>
      <xdr:col>0</xdr:col>
      <xdr:colOff>885825</xdr:colOff>
      <xdr:row>12</xdr:row>
      <xdr:rowOff>628650</xdr:rowOff>
    </xdr:to>
    <xdr:pic>
      <xdr:nvPicPr>
        <xdr:cNvPr id="42" name="image33.png"/>
        <xdr:cNvPicPr preferRelativeResize="0"/>
      </xdr:nvPicPr>
      <xdr:blipFill>
        <a:blip xmlns:r="http://schemas.openxmlformats.org/officeDocument/2006/relationships" r:embed="rId41" cstate="print"/>
        <a:stretch>
          <a:fillRect/>
        </a:stretch>
      </xdr:blipFill>
      <xdr:spPr>
        <a:xfrm>
          <a:off x="0" y="0"/>
          <a:ext cx="552450" cy="619125"/>
        </a:xfrm>
        <a:prstGeom prst="rect">
          <a:avLst/>
        </a:prstGeom>
        <a:noFill/>
      </xdr:spPr>
    </xdr:pic>
    <xdr:clientData fLocksWithSheet="0"/>
  </xdr:twoCellAnchor>
  <xdr:twoCellAnchor>
    <xdr:from>
      <xdr:col>0</xdr:col>
      <xdr:colOff>114300</xdr:colOff>
      <xdr:row>58</xdr:row>
      <xdr:rowOff>38100</xdr:rowOff>
    </xdr:from>
    <xdr:to>
      <xdr:col>0</xdr:col>
      <xdr:colOff>1219200</xdr:colOff>
      <xdr:row>58</xdr:row>
      <xdr:rowOff>914400</xdr:rowOff>
    </xdr:to>
    <xdr:pic>
      <xdr:nvPicPr>
        <xdr:cNvPr id="43" name="image39.png"/>
        <xdr:cNvPicPr preferRelativeResize="0"/>
      </xdr:nvPicPr>
      <xdr:blipFill>
        <a:blip xmlns:r="http://schemas.openxmlformats.org/officeDocument/2006/relationships" r:embed="rId42" cstate="print"/>
        <a:stretch>
          <a:fillRect/>
        </a:stretch>
      </xdr:blipFill>
      <xdr:spPr>
        <a:xfrm>
          <a:off x="0" y="0"/>
          <a:ext cx="1104900" cy="876300"/>
        </a:xfrm>
        <a:prstGeom prst="rect">
          <a:avLst/>
        </a:prstGeom>
        <a:noFill/>
      </xdr:spPr>
    </xdr:pic>
    <xdr:clientData fLocksWithSheet="0"/>
  </xdr:twoCellAnchor>
  <xdr:twoCellAnchor>
    <xdr:from>
      <xdr:col>0</xdr:col>
      <xdr:colOff>38100</xdr:colOff>
      <xdr:row>59</xdr:row>
      <xdr:rowOff>142875</xdr:rowOff>
    </xdr:from>
    <xdr:to>
      <xdr:col>0</xdr:col>
      <xdr:colOff>1304925</xdr:colOff>
      <xdr:row>59</xdr:row>
      <xdr:rowOff>1009650</xdr:rowOff>
    </xdr:to>
    <xdr:pic>
      <xdr:nvPicPr>
        <xdr:cNvPr id="44" name="image70.png"/>
        <xdr:cNvPicPr preferRelativeResize="0"/>
      </xdr:nvPicPr>
      <xdr:blipFill>
        <a:blip xmlns:r="http://schemas.openxmlformats.org/officeDocument/2006/relationships" r:embed="rId43" cstate="print"/>
        <a:stretch>
          <a:fillRect/>
        </a:stretch>
      </xdr:blipFill>
      <xdr:spPr>
        <a:xfrm>
          <a:off x="0" y="0"/>
          <a:ext cx="1266825" cy="866775"/>
        </a:xfrm>
        <a:prstGeom prst="rect">
          <a:avLst/>
        </a:prstGeom>
        <a:noFill/>
      </xdr:spPr>
    </xdr:pic>
    <xdr:clientData fLocksWithSheet="0"/>
  </xdr:twoCellAnchor>
  <xdr:twoCellAnchor>
    <xdr:from>
      <xdr:col>0</xdr:col>
      <xdr:colOff>152400</xdr:colOff>
      <xdr:row>60</xdr:row>
      <xdr:rowOff>152400</xdr:rowOff>
    </xdr:from>
    <xdr:to>
      <xdr:col>0</xdr:col>
      <xdr:colOff>800100</xdr:colOff>
      <xdr:row>61</xdr:row>
      <xdr:rowOff>285750</xdr:rowOff>
    </xdr:to>
    <xdr:pic>
      <xdr:nvPicPr>
        <xdr:cNvPr id="45" name="image37.png"/>
        <xdr:cNvPicPr preferRelativeResize="0"/>
      </xdr:nvPicPr>
      <xdr:blipFill>
        <a:blip xmlns:r="http://schemas.openxmlformats.org/officeDocument/2006/relationships" r:embed="rId44" cstate="print"/>
        <a:stretch>
          <a:fillRect/>
        </a:stretch>
      </xdr:blipFill>
      <xdr:spPr>
        <a:xfrm>
          <a:off x="0" y="0"/>
          <a:ext cx="647700" cy="809625"/>
        </a:xfrm>
        <a:prstGeom prst="rect">
          <a:avLst/>
        </a:prstGeom>
        <a:noFill/>
      </xdr:spPr>
    </xdr:pic>
    <xdr:clientData fLocksWithSheet="0"/>
  </xdr:twoCellAnchor>
  <xdr:twoCellAnchor>
    <xdr:from>
      <xdr:col>0</xdr:col>
      <xdr:colOff>228600</xdr:colOff>
      <xdr:row>61</xdr:row>
      <xdr:rowOff>57150</xdr:rowOff>
    </xdr:from>
    <xdr:to>
      <xdr:col>0</xdr:col>
      <xdr:colOff>1095375</xdr:colOff>
      <xdr:row>61</xdr:row>
      <xdr:rowOff>857250</xdr:rowOff>
    </xdr:to>
    <xdr:pic>
      <xdr:nvPicPr>
        <xdr:cNvPr id="46" name="image43.png"/>
        <xdr:cNvPicPr preferRelativeResize="0"/>
      </xdr:nvPicPr>
      <xdr:blipFill>
        <a:blip xmlns:r="http://schemas.openxmlformats.org/officeDocument/2006/relationships" r:embed="rId45" cstate="print"/>
        <a:stretch>
          <a:fillRect/>
        </a:stretch>
      </xdr:blipFill>
      <xdr:spPr>
        <a:xfrm>
          <a:off x="0" y="0"/>
          <a:ext cx="866775" cy="800100"/>
        </a:xfrm>
        <a:prstGeom prst="rect">
          <a:avLst/>
        </a:prstGeom>
        <a:noFill/>
      </xdr:spPr>
    </xdr:pic>
    <xdr:clientData fLocksWithSheet="0"/>
  </xdr:twoCellAnchor>
  <xdr:twoCellAnchor>
    <xdr:from>
      <xdr:col>0</xdr:col>
      <xdr:colOff>508000</xdr:colOff>
      <xdr:row>30</xdr:row>
      <xdr:rowOff>0</xdr:rowOff>
    </xdr:from>
    <xdr:to>
      <xdr:col>0</xdr:col>
      <xdr:colOff>1231900</xdr:colOff>
      <xdr:row>31</xdr:row>
      <xdr:rowOff>0</xdr:rowOff>
    </xdr:to>
    <xdr:pic>
      <xdr:nvPicPr>
        <xdr:cNvPr id="47" name="image38.png"/>
        <xdr:cNvPicPr preferRelativeResize="0"/>
      </xdr:nvPicPr>
      <xdr:blipFill>
        <a:blip xmlns:r="http://schemas.openxmlformats.org/officeDocument/2006/relationships" r:embed="rId44" cstate="print"/>
        <a:stretch>
          <a:fillRect/>
        </a:stretch>
      </xdr:blipFill>
      <xdr:spPr>
        <a:xfrm>
          <a:off x="508000" y="21196300"/>
          <a:ext cx="723900" cy="876300"/>
        </a:xfrm>
        <a:prstGeom prst="rect">
          <a:avLst/>
        </a:prstGeom>
        <a:noFill/>
      </xdr:spPr>
    </xdr:pic>
    <xdr:clientData fLocksWithSheet="0"/>
  </xdr:twoCellAnchor>
  <xdr:twoCellAnchor>
    <xdr:from>
      <xdr:col>0</xdr:col>
      <xdr:colOff>381000</xdr:colOff>
      <xdr:row>62</xdr:row>
      <xdr:rowOff>57150</xdr:rowOff>
    </xdr:from>
    <xdr:to>
      <xdr:col>0</xdr:col>
      <xdr:colOff>1047750</xdr:colOff>
      <xdr:row>62</xdr:row>
      <xdr:rowOff>781050</xdr:rowOff>
    </xdr:to>
    <xdr:pic>
      <xdr:nvPicPr>
        <xdr:cNvPr id="48" name="image46.png"/>
        <xdr:cNvPicPr preferRelativeResize="0"/>
      </xdr:nvPicPr>
      <xdr:blipFill>
        <a:blip xmlns:r="http://schemas.openxmlformats.org/officeDocument/2006/relationships" r:embed="rId46" cstate="print"/>
        <a:stretch>
          <a:fillRect/>
        </a:stretch>
      </xdr:blipFill>
      <xdr:spPr>
        <a:xfrm>
          <a:off x="0" y="0"/>
          <a:ext cx="666750" cy="723900"/>
        </a:xfrm>
        <a:prstGeom prst="rect">
          <a:avLst/>
        </a:prstGeom>
        <a:noFill/>
      </xdr:spPr>
    </xdr:pic>
    <xdr:clientData fLocksWithSheet="0"/>
  </xdr:twoCellAnchor>
  <xdr:twoCellAnchor>
    <xdr:from>
      <xdr:col>0</xdr:col>
      <xdr:colOff>209550</xdr:colOff>
      <xdr:row>63</xdr:row>
      <xdr:rowOff>85725</xdr:rowOff>
    </xdr:from>
    <xdr:to>
      <xdr:col>0</xdr:col>
      <xdr:colOff>1095375</xdr:colOff>
      <xdr:row>63</xdr:row>
      <xdr:rowOff>733425</xdr:rowOff>
    </xdr:to>
    <xdr:pic>
      <xdr:nvPicPr>
        <xdr:cNvPr id="49" name="image45.png"/>
        <xdr:cNvPicPr preferRelativeResize="0"/>
      </xdr:nvPicPr>
      <xdr:blipFill>
        <a:blip xmlns:r="http://schemas.openxmlformats.org/officeDocument/2006/relationships" r:embed="rId47" cstate="print"/>
        <a:stretch>
          <a:fillRect/>
        </a:stretch>
      </xdr:blipFill>
      <xdr:spPr>
        <a:xfrm>
          <a:off x="0" y="0"/>
          <a:ext cx="885825" cy="647700"/>
        </a:xfrm>
        <a:prstGeom prst="rect">
          <a:avLst/>
        </a:prstGeom>
        <a:noFill/>
      </xdr:spPr>
    </xdr:pic>
    <xdr:clientData fLocksWithSheet="0"/>
  </xdr:twoCellAnchor>
  <xdr:twoCellAnchor>
    <xdr:from>
      <xdr:col>0</xdr:col>
      <xdr:colOff>342900</xdr:colOff>
      <xdr:row>20</xdr:row>
      <xdr:rowOff>114300</xdr:rowOff>
    </xdr:from>
    <xdr:to>
      <xdr:col>0</xdr:col>
      <xdr:colOff>866775</xdr:colOff>
      <xdr:row>20</xdr:row>
      <xdr:rowOff>723900</xdr:rowOff>
    </xdr:to>
    <xdr:pic>
      <xdr:nvPicPr>
        <xdr:cNvPr id="50" name="image41.png"/>
        <xdr:cNvPicPr preferRelativeResize="0"/>
      </xdr:nvPicPr>
      <xdr:blipFill>
        <a:blip xmlns:r="http://schemas.openxmlformats.org/officeDocument/2006/relationships" r:embed="rId48" cstate="print"/>
        <a:stretch>
          <a:fillRect/>
        </a:stretch>
      </xdr:blipFill>
      <xdr:spPr>
        <a:xfrm>
          <a:off x="0" y="0"/>
          <a:ext cx="523875" cy="609600"/>
        </a:xfrm>
        <a:prstGeom prst="rect">
          <a:avLst/>
        </a:prstGeom>
        <a:noFill/>
      </xdr:spPr>
    </xdr:pic>
    <xdr:clientData fLocksWithSheet="0"/>
  </xdr:twoCellAnchor>
  <xdr:twoCellAnchor>
    <xdr:from>
      <xdr:col>0</xdr:col>
      <xdr:colOff>257175</xdr:colOff>
      <xdr:row>64</xdr:row>
      <xdr:rowOff>57150</xdr:rowOff>
    </xdr:from>
    <xdr:to>
      <xdr:col>0</xdr:col>
      <xdr:colOff>933450</xdr:colOff>
      <xdr:row>64</xdr:row>
      <xdr:rowOff>676275</xdr:rowOff>
    </xdr:to>
    <xdr:pic>
      <xdr:nvPicPr>
        <xdr:cNvPr id="51" name="image49.png"/>
        <xdr:cNvPicPr preferRelativeResize="0"/>
      </xdr:nvPicPr>
      <xdr:blipFill>
        <a:blip xmlns:r="http://schemas.openxmlformats.org/officeDocument/2006/relationships" r:embed="rId49" cstate="print"/>
        <a:stretch>
          <a:fillRect/>
        </a:stretch>
      </xdr:blipFill>
      <xdr:spPr>
        <a:xfrm>
          <a:off x="0" y="0"/>
          <a:ext cx="676275" cy="619125"/>
        </a:xfrm>
        <a:prstGeom prst="rect">
          <a:avLst/>
        </a:prstGeom>
        <a:noFill/>
      </xdr:spPr>
    </xdr:pic>
    <xdr:clientData fLocksWithSheet="0"/>
  </xdr:twoCellAnchor>
  <xdr:twoCellAnchor>
    <xdr:from>
      <xdr:col>0</xdr:col>
      <xdr:colOff>247650</xdr:colOff>
      <xdr:row>65</xdr:row>
      <xdr:rowOff>57150</xdr:rowOff>
    </xdr:from>
    <xdr:to>
      <xdr:col>0</xdr:col>
      <xdr:colOff>895350</xdr:colOff>
      <xdr:row>65</xdr:row>
      <xdr:rowOff>733425</xdr:rowOff>
    </xdr:to>
    <xdr:pic>
      <xdr:nvPicPr>
        <xdr:cNvPr id="52" name="image51.png"/>
        <xdr:cNvPicPr preferRelativeResize="0"/>
      </xdr:nvPicPr>
      <xdr:blipFill>
        <a:blip xmlns:r="http://schemas.openxmlformats.org/officeDocument/2006/relationships" r:embed="rId50" cstate="print"/>
        <a:stretch>
          <a:fillRect/>
        </a:stretch>
      </xdr:blipFill>
      <xdr:spPr>
        <a:xfrm>
          <a:off x="0" y="0"/>
          <a:ext cx="647700" cy="676275"/>
        </a:xfrm>
        <a:prstGeom prst="rect">
          <a:avLst/>
        </a:prstGeom>
        <a:noFill/>
      </xdr:spPr>
    </xdr:pic>
    <xdr:clientData fLocksWithSheet="0"/>
  </xdr:twoCellAnchor>
  <xdr:twoCellAnchor>
    <xdr:from>
      <xdr:col>0</xdr:col>
      <xdr:colOff>393700</xdr:colOff>
      <xdr:row>66</xdr:row>
      <xdr:rowOff>92075</xdr:rowOff>
    </xdr:from>
    <xdr:to>
      <xdr:col>0</xdr:col>
      <xdr:colOff>1168400</xdr:colOff>
      <xdr:row>66</xdr:row>
      <xdr:rowOff>749300</xdr:rowOff>
    </xdr:to>
    <xdr:pic>
      <xdr:nvPicPr>
        <xdr:cNvPr id="53" name="image50.png"/>
        <xdr:cNvPicPr preferRelativeResize="0"/>
      </xdr:nvPicPr>
      <xdr:blipFill>
        <a:blip xmlns:r="http://schemas.openxmlformats.org/officeDocument/2006/relationships" r:embed="rId51" cstate="print"/>
        <a:stretch>
          <a:fillRect/>
        </a:stretch>
      </xdr:blipFill>
      <xdr:spPr>
        <a:xfrm>
          <a:off x="393700" y="46650275"/>
          <a:ext cx="774700" cy="657225"/>
        </a:xfrm>
        <a:prstGeom prst="rect">
          <a:avLst/>
        </a:prstGeom>
        <a:noFill/>
      </xdr:spPr>
    </xdr:pic>
    <xdr:clientData fLocksWithSheet="0"/>
  </xdr:twoCellAnchor>
  <xdr:twoCellAnchor>
    <xdr:from>
      <xdr:col>0</xdr:col>
      <xdr:colOff>285750</xdr:colOff>
      <xdr:row>67</xdr:row>
      <xdr:rowOff>76200</xdr:rowOff>
    </xdr:from>
    <xdr:to>
      <xdr:col>0</xdr:col>
      <xdr:colOff>1104900</xdr:colOff>
      <xdr:row>67</xdr:row>
      <xdr:rowOff>809625</xdr:rowOff>
    </xdr:to>
    <xdr:pic>
      <xdr:nvPicPr>
        <xdr:cNvPr id="54" name="image47.png"/>
        <xdr:cNvPicPr preferRelativeResize="0"/>
      </xdr:nvPicPr>
      <xdr:blipFill>
        <a:blip xmlns:r="http://schemas.openxmlformats.org/officeDocument/2006/relationships" r:embed="rId52" cstate="print"/>
        <a:stretch>
          <a:fillRect/>
        </a:stretch>
      </xdr:blipFill>
      <xdr:spPr>
        <a:xfrm>
          <a:off x="0" y="0"/>
          <a:ext cx="819150" cy="733425"/>
        </a:xfrm>
        <a:prstGeom prst="rect">
          <a:avLst/>
        </a:prstGeom>
        <a:noFill/>
      </xdr:spPr>
    </xdr:pic>
    <xdr:clientData fLocksWithSheet="0"/>
  </xdr:twoCellAnchor>
  <xdr:twoCellAnchor>
    <xdr:from>
      <xdr:col>0</xdr:col>
      <xdr:colOff>190500</xdr:colOff>
      <xdr:row>68</xdr:row>
      <xdr:rowOff>66675</xdr:rowOff>
    </xdr:from>
    <xdr:to>
      <xdr:col>0</xdr:col>
      <xdr:colOff>1123950</xdr:colOff>
      <xdr:row>68</xdr:row>
      <xdr:rowOff>885825</xdr:rowOff>
    </xdr:to>
    <xdr:pic>
      <xdr:nvPicPr>
        <xdr:cNvPr id="55" name="image57.png"/>
        <xdr:cNvPicPr preferRelativeResize="0"/>
      </xdr:nvPicPr>
      <xdr:blipFill>
        <a:blip xmlns:r="http://schemas.openxmlformats.org/officeDocument/2006/relationships" r:embed="rId53" cstate="print"/>
        <a:stretch>
          <a:fillRect/>
        </a:stretch>
      </xdr:blipFill>
      <xdr:spPr>
        <a:xfrm>
          <a:off x="0" y="0"/>
          <a:ext cx="933450" cy="819150"/>
        </a:xfrm>
        <a:prstGeom prst="rect">
          <a:avLst/>
        </a:prstGeom>
        <a:noFill/>
      </xdr:spPr>
    </xdr:pic>
    <xdr:clientData fLocksWithSheet="0"/>
  </xdr:twoCellAnchor>
  <xdr:twoCellAnchor>
    <xdr:from>
      <xdr:col>0</xdr:col>
      <xdr:colOff>279401</xdr:colOff>
      <xdr:row>70</xdr:row>
      <xdr:rowOff>152400</xdr:rowOff>
    </xdr:from>
    <xdr:to>
      <xdr:col>0</xdr:col>
      <xdr:colOff>1257301</xdr:colOff>
      <xdr:row>70</xdr:row>
      <xdr:rowOff>965200</xdr:rowOff>
    </xdr:to>
    <xdr:pic>
      <xdr:nvPicPr>
        <xdr:cNvPr id="56" name="image53.png"/>
        <xdr:cNvPicPr preferRelativeResize="0"/>
      </xdr:nvPicPr>
      <xdr:blipFill>
        <a:blip xmlns:r="http://schemas.openxmlformats.org/officeDocument/2006/relationships" r:embed="rId54" cstate="print"/>
        <a:stretch>
          <a:fillRect/>
        </a:stretch>
      </xdr:blipFill>
      <xdr:spPr>
        <a:xfrm>
          <a:off x="279401" y="50634900"/>
          <a:ext cx="977900" cy="812800"/>
        </a:xfrm>
        <a:prstGeom prst="rect">
          <a:avLst/>
        </a:prstGeom>
        <a:noFill/>
      </xdr:spPr>
    </xdr:pic>
    <xdr:clientData fLocksWithSheet="0"/>
  </xdr:twoCellAnchor>
  <xdr:twoCellAnchor>
    <xdr:from>
      <xdr:col>0</xdr:col>
      <xdr:colOff>76200</xdr:colOff>
      <xdr:row>71</xdr:row>
      <xdr:rowOff>142875</xdr:rowOff>
    </xdr:from>
    <xdr:to>
      <xdr:col>0</xdr:col>
      <xdr:colOff>1228725</xdr:colOff>
      <xdr:row>71</xdr:row>
      <xdr:rowOff>752475</xdr:rowOff>
    </xdr:to>
    <xdr:pic>
      <xdr:nvPicPr>
        <xdr:cNvPr id="57" name="image54.png"/>
        <xdr:cNvPicPr preferRelativeResize="0"/>
      </xdr:nvPicPr>
      <xdr:blipFill>
        <a:blip xmlns:r="http://schemas.openxmlformats.org/officeDocument/2006/relationships" r:embed="rId55" cstate="print"/>
        <a:stretch>
          <a:fillRect/>
        </a:stretch>
      </xdr:blipFill>
      <xdr:spPr>
        <a:xfrm>
          <a:off x="0" y="0"/>
          <a:ext cx="1152525" cy="609600"/>
        </a:xfrm>
        <a:prstGeom prst="rect">
          <a:avLst/>
        </a:prstGeom>
        <a:noFill/>
      </xdr:spPr>
    </xdr:pic>
    <xdr:clientData fLocksWithSheet="0"/>
  </xdr:twoCellAnchor>
  <xdr:twoCellAnchor>
    <xdr:from>
      <xdr:col>0</xdr:col>
      <xdr:colOff>339725</xdr:colOff>
      <xdr:row>69</xdr:row>
      <xdr:rowOff>88901</xdr:rowOff>
    </xdr:from>
    <xdr:to>
      <xdr:col>0</xdr:col>
      <xdr:colOff>1231900</xdr:colOff>
      <xdr:row>69</xdr:row>
      <xdr:rowOff>838200</xdr:rowOff>
    </xdr:to>
    <xdr:pic>
      <xdr:nvPicPr>
        <xdr:cNvPr id="58" name="image55.png"/>
        <xdr:cNvPicPr preferRelativeResize="0"/>
      </xdr:nvPicPr>
      <xdr:blipFill>
        <a:blip xmlns:r="http://schemas.openxmlformats.org/officeDocument/2006/relationships" r:embed="rId56" cstate="print"/>
        <a:stretch>
          <a:fillRect/>
        </a:stretch>
      </xdr:blipFill>
      <xdr:spPr>
        <a:xfrm>
          <a:off x="339725" y="49593501"/>
          <a:ext cx="892175" cy="749299"/>
        </a:xfrm>
        <a:prstGeom prst="rect">
          <a:avLst/>
        </a:prstGeom>
        <a:noFill/>
      </xdr:spPr>
    </xdr:pic>
    <xdr:clientData fLocksWithSheet="0"/>
  </xdr:twoCellAnchor>
  <xdr:twoCellAnchor>
    <xdr:from>
      <xdr:col>0</xdr:col>
      <xdr:colOff>314325</xdr:colOff>
      <xdr:row>72</xdr:row>
      <xdr:rowOff>69851</xdr:rowOff>
    </xdr:from>
    <xdr:to>
      <xdr:col>0</xdr:col>
      <xdr:colOff>1206501</xdr:colOff>
      <xdr:row>72</xdr:row>
      <xdr:rowOff>1117600</xdr:rowOff>
    </xdr:to>
    <xdr:pic>
      <xdr:nvPicPr>
        <xdr:cNvPr id="59" name="image56.png"/>
        <xdr:cNvPicPr preferRelativeResize="0"/>
      </xdr:nvPicPr>
      <xdr:blipFill>
        <a:blip xmlns:r="http://schemas.openxmlformats.org/officeDocument/2006/relationships" r:embed="rId57" cstate="print"/>
        <a:stretch>
          <a:fillRect/>
        </a:stretch>
      </xdr:blipFill>
      <xdr:spPr>
        <a:xfrm>
          <a:off x="314325" y="52685951"/>
          <a:ext cx="892176" cy="1047749"/>
        </a:xfrm>
        <a:prstGeom prst="rect">
          <a:avLst/>
        </a:prstGeom>
        <a:noFill/>
      </xdr:spPr>
    </xdr:pic>
    <xdr:clientData fLocksWithSheet="0"/>
  </xdr:twoCellAnchor>
  <xdr:twoCellAnchor>
    <xdr:from>
      <xdr:col>0</xdr:col>
      <xdr:colOff>238125</xdr:colOff>
      <xdr:row>73</xdr:row>
      <xdr:rowOff>114300</xdr:rowOff>
    </xdr:from>
    <xdr:to>
      <xdr:col>0</xdr:col>
      <xdr:colOff>1028700</xdr:colOff>
      <xdr:row>73</xdr:row>
      <xdr:rowOff>895350</xdr:rowOff>
    </xdr:to>
    <xdr:pic>
      <xdr:nvPicPr>
        <xdr:cNvPr id="60" name="image58.png"/>
        <xdr:cNvPicPr preferRelativeResize="0"/>
      </xdr:nvPicPr>
      <xdr:blipFill>
        <a:blip xmlns:r="http://schemas.openxmlformats.org/officeDocument/2006/relationships" r:embed="rId58" cstate="print"/>
        <a:stretch>
          <a:fillRect/>
        </a:stretch>
      </xdr:blipFill>
      <xdr:spPr>
        <a:xfrm>
          <a:off x="0" y="0"/>
          <a:ext cx="790575" cy="781050"/>
        </a:xfrm>
        <a:prstGeom prst="rect">
          <a:avLst/>
        </a:prstGeom>
        <a:noFill/>
      </xdr:spPr>
    </xdr:pic>
    <xdr:clientData fLocksWithSheet="0"/>
  </xdr:twoCellAnchor>
  <xdr:twoCellAnchor>
    <xdr:from>
      <xdr:col>0</xdr:col>
      <xdr:colOff>190500</xdr:colOff>
      <xdr:row>74</xdr:row>
      <xdr:rowOff>95250</xdr:rowOff>
    </xdr:from>
    <xdr:to>
      <xdr:col>0</xdr:col>
      <xdr:colOff>1114425</xdr:colOff>
      <xdr:row>74</xdr:row>
      <xdr:rowOff>809625</xdr:rowOff>
    </xdr:to>
    <xdr:pic>
      <xdr:nvPicPr>
        <xdr:cNvPr id="61" name="image63.png"/>
        <xdr:cNvPicPr preferRelativeResize="0"/>
      </xdr:nvPicPr>
      <xdr:blipFill>
        <a:blip xmlns:r="http://schemas.openxmlformats.org/officeDocument/2006/relationships" r:embed="rId59" cstate="print"/>
        <a:stretch>
          <a:fillRect/>
        </a:stretch>
      </xdr:blipFill>
      <xdr:spPr>
        <a:xfrm>
          <a:off x="0" y="0"/>
          <a:ext cx="923925" cy="714375"/>
        </a:xfrm>
        <a:prstGeom prst="rect">
          <a:avLst/>
        </a:prstGeom>
        <a:noFill/>
      </xdr:spPr>
    </xdr:pic>
    <xdr:clientData fLocksWithSheet="0"/>
  </xdr:twoCellAnchor>
  <xdr:twoCellAnchor>
    <xdr:from>
      <xdr:col>0</xdr:col>
      <xdr:colOff>174625</xdr:colOff>
      <xdr:row>75</xdr:row>
      <xdr:rowOff>104775</xdr:rowOff>
    </xdr:from>
    <xdr:to>
      <xdr:col>0</xdr:col>
      <xdr:colOff>1193800</xdr:colOff>
      <xdr:row>75</xdr:row>
      <xdr:rowOff>927100</xdr:rowOff>
    </xdr:to>
    <xdr:pic>
      <xdr:nvPicPr>
        <xdr:cNvPr id="62" name="image62.png"/>
        <xdr:cNvPicPr preferRelativeResize="0"/>
      </xdr:nvPicPr>
      <xdr:blipFill>
        <a:blip xmlns:r="http://schemas.openxmlformats.org/officeDocument/2006/relationships" r:embed="rId60" cstate="print"/>
        <a:stretch>
          <a:fillRect/>
        </a:stretch>
      </xdr:blipFill>
      <xdr:spPr>
        <a:xfrm>
          <a:off x="174625" y="55997475"/>
          <a:ext cx="1019175" cy="82232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0" Type="http://schemas.openxmlformats.org/officeDocument/2006/relationships/hyperlink" Target="https://www.hon.com/desks/38000-series/h38856r" TargetMode="External"/><Relationship Id="rId21" Type="http://schemas.openxmlformats.org/officeDocument/2006/relationships/hyperlink" Target="https://www.hon.com/desks/38000-series/h38216l" TargetMode="External"/><Relationship Id="rId22" Type="http://schemas.openxmlformats.org/officeDocument/2006/relationships/hyperlink" Target="https://smithsystem.com/furniture/interchange-cookie-table/" TargetMode="External"/><Relationship Id="rId23" Type="http://schemas.openxmlformats.org/officeDocument/2006/relationships/hyperlink" Target="https://smithsystem.com/furniture/planner-rectangle-activity-table-42-deep/" TargetMode="External"/><Relationship Id="rId24" Type="http://schemas.openxmlformats.org/officeDocument/2006/relationships/hyperlink" Target="https://smithsystem.com/furniture/computer-desk/" TargetMode="External"/><Relationship Id="rId25" Type="http://schemas.openxmlformats.org/officeDocument/2006/relationships/hyperlink" Target="https://smithsystem.com/furniture/single-student-diamond-desk-2/" TargetMode="External"/><Relationship Id="rId26" Type="http://schemas.openxmlformats.org/officeDocument/2006/relationships/hyperlink" Target="https://smithsystem.com/furniture/two-student-diamond-desk/" TargetMode="External"/><Relationship Id="rId27" Type="http://schemas.openxmlformats.org/officeDocument/2006/relationships/hyperlink" Target="http://www.jonti-craft.com/Catalog/Detail.asp?Item=06480JC&amp;category=&amp;subcategory=" TargetMode="External"/><Relationship Id="rId28" Type="http://schemas.openxmlformats.org/officeDocument/2006/relationships/hyperlink" Target="https://www.steelcase.com/products/conference-classroom-tables/verb/" TargetMode="External"/><Relationship Id="rId29" Type="http://schemas.openxmlformats.org/officeDocument/2006/relationships/hyperlink" Target="http://www.jonti-craft-furniture.com/rainbow-accents-book-cases.aspx" TargetMode="External"/><Relationship Id="rId1" Type="http://schemas.openxmlformats.org/officeDocument/2006/relationships/hyperlink" Target="http://www.offi.com/products/seating/TIKI.php?p2c=284" TargetMode="External"/><Relationship Id="rId2" Type="http://schemas.openxmlformats.org/officeDocument/2006/relationships/hyperlink" Target="https://www.schooloutfitters.com/catalog/product_info/pfam_id/PFAM31452/products_id/PRO42930" TargetMode="External"/><Relationship Id="rId3" Type="http://schemas.openxmlformats.org/officeDocument/2006/relationships/hyperlink" Target="https://smithsystem.com/furniture/stack-chair-5/" TargetMode="External"/><Relationship Id="rId4" Type="http://schemas.openxmlformats.org/officeDocument/2006/relationships/hyperlink" Target="https://p.widencdn.net/1tyuqd/Ruckus-Collection-Brochure" TargetMode="External"/><Relationship Id="rId5" Type="http://schemas.openxmlformats.org/officeDocument/2006/relationships/hyperlink" Target="http://www.safcoproducts.com/runtz%E2%84%A2-ball-chair-4755bl" TargetMode="External"/><Relationship Id="rId30" Type="http://schemas.openxmlformats.org/officeDocument/2006/relationships/hyperlink" Target="http://www.coalesse.com/products/seating/lounge-chairs-sofas/circa-modular-seating/" TargetMode="External"/><Relationship Id="rId31" Type="http://schemas.openxmlformats.org/officeDocument/2006/relationships/hyperlink" Target="https://smithsystem.com/furniture/uxl-adjustable-nest-fold-rectangle/" TargetMode="External"/><Relationship Id="rId32" Type="http://schemas.openxmlformats.org/officeDocument/2006/relationships/hyperlink" Target="http://www.ki.com/products/name/connection-zone-screens/" TargetMode="External"/><Relationship Id="rId9" Type="http://schemas.openxmlformats.org/officeDocument/2006/relationships/hyperlink" Target="https://www.steelcase.com/products/guest-chairs-stools/move/" TargetMode="External"/><Relationship Id="rId6" Type="http://schemas.openxmlformats.org/officeDocument/2006/relationships/hyperlink" Target="https://smithsystem.com/furniture/stack-chair-5/" TargetMode="External"/><Relationship Id="rId7" Type="http://schemas.openxmlformats.org/officeDocument/2006/relationships/hyperlink" Target="https://smithsystem.com/furniture/stack-chair-5/" TargetMode="External"/><Relationship Id="rId8" Type="http://schemas.openxmlformats.org/officeDocument/2006/relationships/hyperlink" Target="http://www.allsteeloffice.com/SynergyDocuments/RiseSeating_EDS_Allsteel.pdf" TargetMode="External"/><Relationship Id="rId33" Type="http://schemas.openxmlformats.org/officeDocument/2006/relationships/hyperlink" Target="http://www.ki.com/products/name/intellect-desks/" TargetMode="External"/><Relationship Id="rId34" Type="http://schemas.openxmlformats.org/officeDocument/2006/relationships/hyperlink" Target="https://wittfitt.com/product/alphabetter-desks/" TargetMode="External"/><Relationship Id="rId35" Type="http://schemas.openxmlformats.org/officeDocument/2006/relationships/drawing" Target="../drawings/drawing1.xml"/><Relationship Id="rId10" Type="http://schemas.openxmlformats.org/officeDocument/2006/relationships/hyperlink" Target="https://goo.gl/Y6UMdS" TargetMode="External"/><Relationship Id="rId11" Type="http://schemas.openxmlformats.org/officeDocument/2006/relationships/hyperlink" Target="http://www.ki.com/About_Us/Pressroom/Press_Releases/2016/KI_RUCKUS%E2%84%A2_COLLECTION_RECEIVES_BEST_OF_COMPETITION_AT_EDSPACES_2016.aspx" TargetMode="External"/><Relationship Id="rId12" Type="http://schemas.openxmlformats.org/officeDocument/2006/relationships/hyperlink" Target="https://smithsystem.com/furniture/husky-rectangle-activity-tables-30-deep/" TargetMode="External"/><Relationship Id="rId13" Type="http://schemas.openxmlformats.org/officeDocument/2006/relationships/hyperlink" Target="https://goo.gl/kNlmCL" TargetMode="External"/><Relationship Id="rId14" Type="http://schemas.openxmlformats.org/officeDocument/2006/relationships/hyperlink" Target="https://smithsystem.com/furniture/nest-fold-table-rectangle/" TargetMode="External"/><Relationship Id="rId15" Type="http://schemas.openxmlformats.org/officeDocument/2006/relationships/hyperlink" Target="https://smithsystem.com/furniture/planner-rectangle-activity-table-48-deep/" TargetMode="External"/><Relationship Id="rId16" Type="http://schemas.openxmlformats.org/officeDocument/2006/relationships/hyperlink" Target="https://smithsystem.com/furniture/single-student-diamond-desk-2/" TargetMode="External"/><Relationship Id="rId17" Type="http://schemas.openxmlformats.org/officeDocument/2006/relationships/hyperlink" Target="http://www.jonti-craft-furniture.com/rainbow-accents-tub-singles.aspx" TargetMode="External"/><Relationship Id="rId18" Type="http://schemas.openxmlformats.org/officeDocument/2006/relationships/hyperlink" Target="http://www.jonti-craft-furniture.com/rainbow-accents-book-cases.aspx" TargetMode="External"/><Relationship Id="rId19" Type="http://schemas.openxmlformats.org/officeDocument/2006/relationships/hyperlink" Target="http://www.jonti-craft-furniture.com/rainbow-accents-tub-sing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tabColor rgb="FF00FF00"/>
  </sheetPr>
  <dimension ref="A1:T996"/>
  <sheetViews>
    <sheetView tabSelected="1" workbookViewId="0">
      <pane ySplit="4" topLeftCell="A65" activePane="bottomLeft" state="frozen"/>
      <selection pane="bottomLeft" activeCell="D72" sqref="D72"/>
    </sheetView>
  </sheetViews>
  <sheetFormatPr baseColWidth="10" defaultColWidth="14.5" defaultRowHeight="15.75" customHeight="1"/>
  <cols>
    <col min="1" max="1" width="20.5" customWidth="1"/>
    <col min="2" max="2" width="37.83203125" customWidth="1"/>
    <col min="3" max="3" width="17" customWidth="1"/>
    <col min="5" max="5" width="13" customWidth="1"/>
    <col min="6" max="6" width="4.33203125" customWidth="1"/>
    <col min="7" max="8" width="10.1640625" customWidth="1"/>
    <col min="9" max="9" width="68.1640625" style="62" customWidth="1"/>
  </cols>
  <sheetData>
    <row r="1" spans="1:20" ht="54" customHeight="1">
      <c r="A1" s="76" t="s">
        <v>3</v>
      </c>
      <c r="B1" s="76"/>
      <c r="C1" s="76"/>
      <c r="D1" s="76"/>
      <c r="E1" s="76"/>
      <c r="F1" s="76"/>
      <c r="G1" s="76"/>
      <c r="H1" s="76"/>
      <c r="I1" s="65" t="s">
        <v>12</v>
      </c>
    </row>
    <row r="2" spans="1:20" ht="17">
      <c r="A2" s="70" t="s">
        <v>27</v>
      </c>
      <c r="B2" s="71"/>
      <c r="C2" s="71"/>
      <c r="D2" s="72"/>
      <c r="E2" s="69"/>
      <c r="F2" s="4"/>
      <c r="G2" s="4"/>
      <c r="H2" s="4"/>
      <c r="I2" s="20"/>
      <c r="J2" s="4"/>
      <c r="K2" s="4"/>
      <c r="L2" s="4"/>
      <c r="M2" s="4"/>
      <c r="N2" s="4"/>
      <c r="O2" s="4"/>
      <c r="P2" s="4"/>
      <c r="Q2" s="4"/>
      <c r="R2" s="4"/>
      <c r="S2" s="4"/>
      <c r="T2" s="4"/>
    </row>
    <row r="3" spans="1:20" ht="17">
      <c r="A3" s="73" t="s">
        <v>28</v>
      </c>
      <c r="B3" s="74"/>
      <c r="C3" s="74"/>
      <c r="D3" s="75"/>
      <c r="E3" s="69"/>
      <c r="F3" s="4"/>
      <c r="G3" s="4"/>
      <c r="H3" s="4"/>
      <c r="I3" s="20"/>
      <c r="J3" s="4"/>
      <c r="K3" s="4"/>
      <c r="L3" s="4"/>
      <c r="M3" s="4"/>
      <c r="N3" s="4"/>
      <c r="O3" s="4"/>
      <c r="P3" s="4"/>
      <c r="Q3" s="4"/>
      <c r="R3" s="4"/>
      <c r="S3" s="4"/>
      <c r="T3" s="4"/>
    </row>
    <row r="4" spans="1:20" ht="34">
      <c r="A4" s="5" t="s">
        <v>29</v>
      </c>
      <c r="B4" s="6" t="s">
        <v>30</v>
      </c>
      <c r="C4" s="6" t="s">
        <v>31</v>
      </c>
      <c r="D4" s="6" t="s">
        <v>32</v>
      </c>
      <c r="E4" s="6" t="s">
        <v>33</v>
      </c>
      <c r="F4" s="7"/>
      <c r="G4" s="8" t="s">
        <v>34</v>
      </c>
      <c r="H4" s="8" t="s">
        <v>35</v>
      </c>
      <c r="I4" s="64" t="s">
        <v>11</v>
      </c>
      <c r="J4" s="7"/>
      <c r="K4" s="7"/>
      <c r="L4" s="7"/>
      <c r="M4" s="7"/>
      <c r="N4" s="7"/>
      <c r="O4" s="7"/>
      <c r="P4" s="7"/>
      <c r="Q4" s="7"/>
      <c r="R4" s="7"/>
      <c r="S4" s="7"/>
      <c r="T4" s="7"/>
    </row>
    <row r="5" spans="1:20" ht="17">
      <c r="A5" s="9" t="s">
        <v>36</v>
      </c>
      <c r="B5" s="24"/>
      <c r="C5" s="25"/>
      <c r="D5" s="26"/>
      <c r="E5" s="27"/>
      <c r="F5" s="10"/>
      <c r="G5" s="28"/>
      <c r="H5" s="28"/>
      <c r="I5" s="20"/>
      <c r="J5" s="4"/>
      <c r="K5" s="4"/>
      <c r="L5" s="4"/>
      <c r="M5" s="4"/>
      <c r="N5" s="4"/>
      <c r="O5" s="4"/>
      <c r="P5" s="4"/>
      <c r="Q5" s="4"/>
      <c r="R5" s="4"/>
      <c r="S5" s="4"/>
      <c r="T5" s="4"/>
    </row>
    <row r="6" spans="1:20" ht="65" customHeight="1">
      <c r="A6" s="11"/>
      <c r="B6" s="29" t="str">
        <f ca="1">IFERROR(__xludf.DUMMYFUNCTION("importrange(""1gycBs_-XbPJdRSEDic1FKnFZdZWvVXX5oyZX_0WFllU"",""Grade1-2!B6"")"),"TIKI STOOL
durable rotationally molded polyethylene
dimensions: 13.5dia x 15.5h ")</f>
        <v xml:space="preserve">TIKI STOOL_x000D_durable rotationally molded polyethylene_x000D__x000D_dimensions: 13.5dia x 15.5h </v>
      </c>
      <c r="C6" s="30" t="str">
        <f ca="1">IFERROR(__xludf.DUMMYFUNCTION("importrange(""1gycBs_-XbPJdRSEDic1FKnFZdZWvVXX5oyZX_0WFllU"",""Grade1-2!C6"")"),"Offi &amp; Company")</f>
        <v>Offi &amp; Company</v>
      </c>
      <c r="D6" s="31" t="str">
        <f ca="1">IFERROR(__xludf.DUMMYFUNCTION("importrange(""1gycBs_-XbPJdRSEDic1FKnFZdZWvVXX5oyZX_0WFllU"",""Grade1-2!D6"")"),"?")</f>
        <v>?</v>
      </c>
      <c r="E6" s="59">
        <v>0</v>
      </c>
      <c r="F6" s="32"/>
      <c r="G6" s="33">
        <v>144</v>
      </c>
      <c r="H6" s="34">
        <f t="shared" ref="H6:H20" si="0">G6*E6</f>
        <v>0</v>
      </c>
    </row>
    <row r="7" spans="1:20" ht="60.75" customHeight="1">
      <c r="A7" s="11"/>
      <c r="B7" s="29" t="str">
        <f ca="1">IFERROR(__xludf.DUMMYFUNCTION("importrange(""1gycBs_-XbPJdRSEDic1FKnFZdZWvVXX5oyZX_0WFllU"",""Grade1-2!B8"")"),"Flavors Fixed-Height Stool 24"" 
")</f>
        <v>Flavors Fixed-Height Stool 24" _x000D_</v>
      </c>
      <c r="C7" s="35" t="str">
        <f ca="1">IFERROR(__xludf.DUMMYFUNCTION("importrange(""1gycBs_-XbPJdRSEDic1FKnFZdZWvVXX5oyZX_0WFllU"",""Grade1-2!C8"")"),"Smith
System")</f>
        <v>Smith_x000D_System</v>
      </c>
      <c r="D7" s="31" t="str">
        <f ca="1">IFERROR(__xludf.DUMMYFUNCTION("importrange(""1gycBs_-XbPJdRSEDic1FKnFZdZWvVXX5oyZX_0WFllU"",""Grade1-2!D8"")"),"SKU: 11889")</f>
        <v>SKU: 11889</v>
      </c>
      <c r="E7" s="59">
        <v>0</v>
      </c>
      <c r="F7" s="32"/>
      <c r="G7" s="33">
        <v>220</v>
      </c>
      <c r="H7" s="34">
        <f t="shared" si="0"/>
        <v>0</v>
      </c>
    </row>
    <row r="8" spans="1:20" ht="66" customHeight="1">
      <c r="A8" s="11"/>
      <c r="B8" s="36" t="str">
        <f ca="1">IFERROR(__xludf.DUMMYFUNCTION("importrange(""1gycBs_-XbPJdRSEDic1FKnFZdZWvVXX5oyZX_0WFllU"",""Grade1-2!B9"")"),"Metal Lab Stool - Adjustable Height (18 1/2"" - 26 1/2"" H)")</f>
        <v>Metal Lab Stool - Adjustable Height (18 1/2" - 26 1/2" H)</v>
      </c>
      <c r="C8" s="35" t="str">
        <f ca="1">IFERROR(__xludf.DUMMYFUNCTION("importrange(""1gycBs_-XbPJdRSEDic1FKnFZdZWvVXX5oyZX_0WFllU"",""Grade1-2!C9"")"),"School Outfitters")</f>
        <v>School Outfitters</v>
      </c>
      <c r="D8" s="31" t="str">
        <f ca="1">IFERROR(__xludf.DUMMYFUNCTION("importrange(""1gycBs_-XbPJdRSEDic1FKnFZdZWvVXX5oyZX_0WFllU"",""Grade1-2!D9"")"),"SKU: NOR-TY-538A-18")</f>
        <v>SKU: NOR-TY-538A-18</v>
      </c>
      <c r="E8" s="59">
        <v>0</v>
      </c>
      <c r="F8" s="32"/>
      <c r="G8" s="33">
        <v>224</v>
      </c>
      <c r="H8" s="34">
        <f t="shared" si="0"/>
        <v>0</v>
      </c>
    </row>
    <row r="9" spans="1:20" ht="72.75" customHeight="1">
      <c r="A9" s="11"/>
      <c r="B9" s="29" t="str">
        <f ca="1">IFERROR(__xludf.DUMMYFUNCTION("importrange(""1gycBs_-XbPJdRSEDic1FKnFZdZWvVXX5oyZX_0WFllU"",""GradeK!B8"")"),"KYDZ Ladderback Chairs/Pair")</f>
        <v>KYDZ Ladderback Chairs/Pair</v>
      </c>
      <c r="C9" s="35" t="str">
        <f ca="1">IFERROR(__xludf.DUMMYFUNCTION("importrange(""1gycBs_-XbPJdRSEDic1FKnFZdZWvVXX5oyZX_0WFllU"",""Gradek!C8"")"),"Jonti-Kraft")</f>
        <v>Jonti-Kraft</v>
      </c>
      <c r="D9" s="31" t="str">
        <f ca="1">IFERROR(__xludf.DUMMYFUNCTION("importrange(""1gycBs_-XbPJdRSEDic1FKnFZdZWvVXX5oyZX_0WFllU"",""GradeK!D8"")"),"SKU: 5914JC2")</f>
        <v>SKU: 5914JC2</v>
      </c>
      <c r="E9" s="59">
        <v>0</v>
      </c>
      <c r="F9" s="32"/>
      <c r="G9" s="33">
        <v>24</v>
      </c>
      <c r="H9" s="34">
        <f t="shared" si="0"/>
        <v>0</v>
      </c>
    </row>
    <row r="10" spans="1:20" ht="72" customHeight="1">
      <c r="A10" s="11"/>
      <c r="B10" s="36" t="str">
        <f ca="1">IFERROR(__xludf.DUMMYFUNCTION("importrange(""1gycBs_-XbPJdRSEDic1FKnFZdZWvVXX5oyZX_0WFllU"",""Grade1-2!B12"")"),"Flavor 12""")</f>
        <v>Flavor 12"</v>
      </c>
      <c r="C10" s="35" t="str">
        <f ca="1">IFERROR(__xludf.DUMMYFUNCTION("importrange(""1gycBs_-XbPJdRSEDic1FKnFZdZWvVXX5oyZX_0WFllU"",""Grade1-2!C12"")"),"Smith
System")</f>
        <v>Smith_x000D_System</v>
      </c>
      <c r="D10" s="31" t="str">
        <f ca="1">IFERROR(__xludf.DUMMYFUNCTION("importrange(""1gycBs_-XbPJdRSEDic1FKnFZdZWvVXX5oyZX_0WFllU"",""Grade1-2!D12"")"),"12""
SKU: 11846")</f>
        <v>12"_x000D_SKU: 11846</v>
      </c>
      <c r="E10" s="59">
        <v>0</v>
      </c>
      <c r="F10" s="32"/>
      <c r="G10" s="33">
        <v>720</v>
      </c>
      <c r="H10" s="34">
        <f t="shared" si="0"/>
        <v>0</v>
      </c>
    </row>
    <row r="11" spans="1:20" ht="92.25" customHeight="1">
      <c r="A11" s="11"/>
      <c r="B11" s="36" t="str">
        <f ca="1">IFERROR(__xludf.DUMMYFUNCTION("importrange(""1gycBs_-XbPJdRSEDic1FKnFZdZWvVXX5oyZX_0WFllU"",""Grade1-2!B13"")"),"Ruckus Chairs small-no wheels")</f>
        <v>Ruckus Chairs small-no wheels</v>
      </c>
      <c r="C11" s="35" t="str">
        <f ca="1">IFERROR(__xludf.DUMMYFUNCTION("importrange(""1gycBs_-XbPJdRSEDic1FKnFZdZWvVXX5oyZX_0WFllU"",""Grade1-2!C13"")"),"KI")</f>
        <v>KI</v>
      </c>
      <c r="D11" s="31" t="str">
        <f ca="1">IFERROR(__xludf.DUMMYFUNCTION("importrange(""1gycBs_-XbPJdRSEDic1FKnFZdZWvVXX5oyZX_0WFllU"",""Grade1-2!D13"")"),"Smallest size
15""
No wheels; stack with glides, book rack")</f>
        <v>Smallest size_x000D_15"_x000D_No wheels; stack with glides, book rack</v>
      </c>
      <c r="E11" s="59">
        <v>0</v>
      </c>
      <c r="F11" s="32"/>
      <c r="G11" s="33">
        <v>144</v>
      </c>
      <c r="H11" s="34">
        <f t="shared" si="0"/>
        <v>0</v>
      </c>
    </row>
    <row r="12" spans="1:20" ht="116" customHeight="1">
      <c r="A12" s="11"/>
      <c r="B12" s="36" t="str">
        <f ca="1">IFERROR(__xludf.DUMMYFUNCTION("importrange(""1gycBs_-XbPJdRSEDic1FKnFZdZWvVXX5oyZX_0WFllU"",""Grade1-2!B14"")"),"Runtz Stool")</f>
        <v>Runtz Stool</v>
      </c>
      <c r="C12" s="66" t="str">
        <f ca="1">IFERROR(__xludf.DUMMYFUNCTION("importrange(""1gycBs_-XbPJdRSEDic1FKnFZdZWvVXX5oyZX_0WFllU"",""Grade1-2!C14"")"),"SAFCO
Model Description 4755BL Black Licorice 4755GS Green Apple 4755PI Bubble Gum 4756BV Black Vinyl")</f>
        <v>SAFCO_x000D_Model Description 4755BL Black Licorice 4755GS Green Apple 4755PI Bubble Gum 4756BV Black Vinyl</v>
      </c>
      <c r="D12" s="31" t="str">
        <f ca="1">IFERROR(__xludf.DUMMYFUNCTION("importrange(""1gycBs_-XbPJdRSEDic1FKnFZdZWvVXX5oyZX_0WFllU"",""Grade1-2!D14"")"),"SKU: #4755BL
Zenergy™ Ball Chair")</f>
        <v>SKU: #4755BL_x000D_Zenergy™ Ball Chair</v>
      </c>
      <c r="E12" s="59">
        <v>0</v>
      </c>
      <c r="F12" s="32"/>
      <c r="G12" s="33">
        <v>186</v>
      </c>
      <c r="H12" s="34">
        <f t="shared" si="0"/>
        <v>0</v>
      </c>
    </row>
    <row r="13" spans="1:20" ht="58.5" customHeight="1">
      <c r="A13" s="11"/>
      <c r="B13" s="36" t="str">
        <f ca="1">IFERROR(__xludf.DUMMYFUNCTION("importrange(""1gycBs_-XbPJdRSEDic1FKnFZdZWvVXX5oyZX_0WFllU"",""Grade3-4!B11"")"),"Flavor Smith systems 16""")</f>
        <v>Flavor Smith systems 16"</v>
      </c>
      <c r="C13" s="35" t="str">
        <f ca="1">IFERROR(__xludf.DUMMYFUNCTION("importrange(""1gycBs_-XbPJdRSEDic1FKnFZdZWvVXX5oyZX_0WFllU/"",""Learnspace3-4!c8"")"),"Smith
Systems")</f>
        <v>Smith_x000D_Systems</v>
      </c>
      <c r="D13" s="35" t="str">
        <f ca="1">IFERROR(__xludf.DUMMYFUNCTION("importrange(""1gycBs_-XbPJdRSEDic1FKnFZdZWvVXX5oyZX_0WFllU/"",""Learnspace3-4!d8"")"),"SKU: 11848")</f>
        <v>SKU: 11848</v>
      </c>
      <c r="E13" s="59">
        <v>0</v>
      </c>
      <c r="F13" s="32"/>
      <c r="G13" s="33">
        <v>346</v>
      </c>
      <c r="H13" s="34">
        <f t="shared" si="0"/>
        <v>0</v>
      </c>
    </row>
    <row r="14" spans="1:20" ht="70.5" customHeight="1">
      <c r="A14" s="11"/>
      <c r="B14" s="36" t="str">
        <f ca="1">IFERROR(__xludf.DUMMYFUNCTION("importrange(""1gycBs_-XbPJdRSEDic1FKnFZdZWvVXX5oyZX_0WFllU"",""Grade5-6!B6"")"),"Flavor Smith systems 18""")</f>
        <v>Flavor Smith systems 18"</v>
      </c>
      <c r="C14" s="29" t="str">
        <f ca="1">IFERROR(__xludf.DUMMYFUNCTION("importrange(""1gycBs_-XbPJdRSEDic1FKnFZdZWvVXX5oyZX_0WFllU"",""Grade5-6!c6"")"),"Smith
Systems")</f>
        <v>Smith_x000D_Systems</v>
      </c>
      <c r="D14" s="29" t="str">
        <f ca="1">IFERROR(__xludf.DUMMYFUNCTION("importrange(""1gycBs_-XbPJdRSEDic1FKnFZdZWvVXX5oyZX_0WFllU"",""Grade5-6!d6"")"),"11849
18"" Flavors Stack Chair
20.5"" x 19.5"" x 18""")</f>
        <v>11849_x000D_18" Flavors Stack Chair_x000D_20.5" x 19.5" x 18"</v>
      </c>
      <c r="E14" s="59">
        <v>0</v>
      </c>
      <c r="F14" s="37"/>
      <c r="G14" s="33">
        <v>964</v>
      </c>
      <c r="H14" s="34">
        <f t="shared" si="0"/>
        <v>0</v>
      </c>
    </row>
    <row r="15" spans="1:20" ht="82.5" customHeight="1">
      <c r="A15" s="11"/>
      <c r="B15" s="29" t="str">
        <f ca="1">IFERROR(__xludf.DUMMYFUNCTION("importrange(""1gycBs_-XbPJdRSEDic1FKnFZdZWvVXX5oyZX_0WFllU"",""GradeK!B11"")"),"14"" Noodle Stack Chair, Nylon Glide")</f>
        <v>14" Noodle Stack Chair, Nylon Glide</v>
      </c>
      <c r="C15" s="31" t="str">
        <f ca="1">IFERROR(__xludf.DUMMYFUNCTION("importrange(""1gycBs_-XbPJdRSEDic1FKnFZdZWvVXX5oyZX_0WFllU"",""GradeK!c11"")"),"Smith
System")</f>
        <v>Smith_x000D_System</v>
      </c>
      <c r="D15" s="31" t="str">
        <f ca="1">IFERROR(__xludf.DUMMYFUNCTION("importrange(""1gycBs_-XbPJdRSEDic1FKnFZdZWvVXX5oyZX_0WFllU"",""GradeK!D11"")"),"SKU: 11853")</f>
        <v>SKU: 11853</v>
      </c>
      <c r="E15" s="59">
        <v>0</v>
      </c>
      <c r="F15" s="32"/>
      <c r="G15" s="33">
        <v>191</v>
      </c>
      <c r="H15" s="34">
        <f t="shared" si="0"/>
        <v>0</v>
      </c>
    </row>
    <row r="16" spans="1:20" ht="72" customHeight="1">
      <c r="A16" s="12"/>
      <c r="B16" s="38" t="str">
        <f ca="1">IFERROR(__xludf.DUMMYFUNCTION("importrange(""1gycBs_-XbPJdRSEDic1FKnFZdZWvVXX5oyZX_0WFllU"",""LearnSpace1-2!b6"")"),"Staduim Seating: (1) Rise 2-tier, (2) Rise 3-Tier
")</f>
        <v>Staduim Seating: (1) Rise 2-tier, (2) Rise 3-Tier_x000D_</v>
      </c>
      <c r="C16" s="39" t="str">
        <f ca="1">IFERROR(__xludf.DUMMYFUNCTION("importrange(""1gycBs_-XbPJdRSEDic1FKnFZdZWvVXX5oyZX_0WFllU"",""LearnSpace1-2!c6"")"),"AllSteel")</f>
        <v>AllSteel</v>
      </c>
      <c r="D16" s="40" t="str">
        <f ca="1">IFERROR(__xludf.DUMMYFUNCTION("importrange(""1gycBs_-XbPJdRSEDic1FKnFZdZWvVXX5oyZX_0WFllU"",""LearnSpace1-2!d6"")"),"3 piece:
1-rise 2-tier, 2- rise 3-tier")</f>
        <v>3 piece:_x000D_1-rise 2-tier, 2- rise 3-tier</v>
      </c>
      <c r="E16" s="59">
        <v>0</v>
      </c>
      <c r="F16" s="41"/>
      <c r="G16" s="33">
        <v>36</v>
      </c>
      <c r="H16" s="34">
        <f t="shared" si="0"/>
        <v>0</v>
      </c>
      <c r="I16" s="63"/>
      <c r="J16" s="13"/>
      <c r="K16" s="13"/>
      <c r="L16" s="13"/>
      <c r="M16" s="13"/>
      <c r="N16" s="13"/>
      <c r="O16" s="13"/>
      <c r="P16" s="13"/>
      <c r="Q16" s="13"/>
      <c r="R16" s="13"/>
      <c r="S16" s="13"/>
      <c r="T16" s="13"/>
    </row>
    <row r="17" spans="1:20" ht="78" customHeight="1">
      <c r="A17" s="12"/>
      <c r="B17" s="42" t="str">
        <f ca="1">IFERROR(__xludf.DUMMYFUNCTION("importrange(""1gycBs_-XbPJdRSEDic1FKnFZdZWvVXX5oyZX_0WFllU"",""LearnSpace3-4!b6"")"),"Move Stool with Plastic Seat and Back")</f>
        <v>Move Stool with Plastic Seat and Back</v>
      </c>
      <c r="C17" s="40" t="str">
        <f ca="1">IFERROR(__xludf.DUMMYFUNCTION("importrange(""1gycBs_-XbPJdRSEDic1FKnFZdZWvVXX5oyZX_0WFllU"",""LearnSpace3-4!c6"")"),"Steelcase")</f>
        <v>Steelcase</v>
      </c>
      <c r="D17" s="40" t="str">
        <f ca="1">IFERROR(__xludf.DUMMYFUNCTION("importrange(""1gycBs_-XbPJdRSEDic1FKnFZdZWvVXX5oyZX_0WFllU"",""LearnSpace3-4!d6"")"),"?")</f>
        <v>?</v>
      </c>
      <c r="E17" s="59">
        <v>0</v>
      </c>
      <c r="F17" s="41"/>
      <c r="G17" s="33">
        <v>80</v>
      </c>
      <c r="H17" s="34">
        <f t="shared" si="0"/>
        <v>0</v>
      </c>
      <c r="I17" s="63"/>
      <c r="J17" s="13"/>
      <c r="K17" s="13"/>
      <c r="L17" s="13"/>
      <c r="M17" s="13"/>
      <c r="N17" s="13"/>
      <c r="O17" s="13"/>
      <c r="P17" s="13"/>
      <c r="Q17" s="13"/>
      <c r="R17" s="13"/>
      <c r="S17" s="13"/>
      <c r="T17" s="13"/>
    </row>
    <row r="18" spans="1:20" ht="63.75" customHeight="1">
      <c r="A18" s="12"/>
      <c r="B18" s="38" t="str">
        <f ca="1">IFERROR(__xludf.DUMMYFUNCTION("importrange(""1gycBs_-XbPJdRSEDic1FKnFZdZWvVXX5oyZX_0WFllU"",""LearnSpace3-4!b11"")"),"Bench Seating")</f>
        <v>Bench Seating</v>
      </c>
      <c r="C18" s="40" t="str">
        <f ca="1">IFERROR(__xludf.DUMMYFUNCTION("importrange(""1gycBs_-XbPJdRSEDic1FKnFZdZWvVXX5oyZX_0WFllU"",""LearnSpace3-4!c11"")"),"Steelcase")</f>
        <v>Steelcase</v>
      </c>
      <c r="D18" s="40" t="str">
        <f ca="1">IFERROR(__xludf.DUMMYFUNCTION("importrange(""1gycBs_-XbPJdRSEDic1FKnFZdZWvVXX5oyZX_0WFllU"",""LearnSpace3-4!d11"")"),"?")</f>
        <v>?</v>
      </c>
      <c r="E18" s="59">
        <v>0</v>
      </c>
      <c r="F18" s="41"/>
      <c r="G18" s="33">
        <v>30</v>
      </c>
      <c r="H18" s="34">
        <f t="shared" si="0"/>
        <v>0</v>
      </c>
      <c r="I18" s="63"/>
      <c r="J18" s="13"/>
      <c r="K18" s="13"/>
      <c r="L18" s="13"/>
      <c r="M18" s="13"/>
      <c r="N18" s="13"/>
      <c r="O18" s="13"/>
      <c r="P18" s="13"/>
      <c r="Q18" s="13"/>
      <c r="R18" s="13"/>
      <c r="S18" s="13"/>
      <c r="T18" s="13"/>
    </row>
    <row r="19" spans="1:20" ht="69" customHeight="1">
      <c r="A19" s="12"/>
      <c r="B19" s="38" t="str">
        <f ca="1">IFERROR(__xludf.DUMMYFUNCTION("importrange(""1gycBs_-XbPJdRSEDic1FKnFZdZWvVXX5oyZX_0WFllU"",""LearnSpace3-4!b12"")"),"Buoy Chairs")</f>
        <v>Buoy Chairs</v>
      </c>
      <c r="C19" s="40" t="str">
        <f ca="1">IFERROR(__xludf.DUMMYFUNCTION("importrange(""1gycBs_-XbPJdRSEDic1FKnFZdZWvVXX5oyZX_0WFllU"",""LearnSpace3-4!c12"")"),"Steelcase")</f>
        <v>Steelcase</v>
      </c>
      <c r="D19" s="40" t="str">
        <f ca="1">IFERROR(__xludf.DUMMYFUNCTION("importrange(""1gycBs_-XbPJdRSEDic1FKnFZdZWvVXX5oyZX_0WFllU"",""LearnSpace3-4!d12"")"),"?")</f>
        <v>?</v>
      </c>
      <c r="E19" s="59">
        <v>0</v>
      </c>
      <c r="F19" s="41"/>
      <c r="G19" s="33">
        <v>159</v>
      </c>
      <c r="H19" s="34">
        <f t="shared" si="0"/>
        <v>0</v>
      </c>
      <c r="I19" s="63"/>
      <c r="J19" s="13"/>
      <c r="K19" s="13"/>
      <c r="L19" s="13"/>
      <c r="M19" s="13"/>
      <c r="N19" s="13"/>
      <c r="O19" s="13"/>
      <c r="P19" s="13"/>
      <c r="Q19" s="13"/>
      <c r="R19" s="13"/>
      <c r="S19" s="13"/>
      <c r="T19" s="13"/>
    </row>
    <row r="20" spans="1:20" ht="96" customHeight="1">
      <c r="A20" s="12"/>
      <c r="B20" s="36" t="str">
        <f ca="1">IFERROR(__xludf.DUMMYFUNCTION("importrange(""1gycBs_-XbPJdRSEDic1FKnFZdZWvVXX5oyZX_0WFllU"",""Gradek!B6"")"),"Assorted Stackable Stools")</f>
        <v>Assorted Stackable Stools</v>
      </c>
      <c r="C20" s="35" t="str">
        <f ca="1">IFERROR(__xludf.DUMMYFUNCTION("importrange(""1gycBs_-XbPJdRSEDic1FKnFZdZWvVXX5oyZX_0WFllU"",""GradeK!C6"")"),"School Outfitters")</f>
        <v>School Outfitters</v>
      </c>
      <c r="D20" s="31" t="str">
        <f ca="1">IFERROR(__xludf.DUMMYFUNCTION("importrange(""1gycBs_-XbPJdRSEDic1FKnFZdZWvVXX5oyZX_0WFllU"",""GradeK!D6"")"),"SKU: NOR-STOOLACP-SO")</f>
        <v>SKU: NOR-STOOLACP-SO</v>
      </c>
      <c r="E20" s="59">
        <v>0</v>
      </c>
      <c r="F20" s="32"/>
      <c r="G20" s="33">
        <v>144</v>
      </c>
      <c r="H20" s="34">
        <f t="shared" si="0"/>
        <v>0</v>
      </c>
      <c r="I20" s="63"/>
      <c r="J20" s="13"/>
      <c r="K20" s="13"/>
      <c r="L20" s="13"/>
      <c r="M20" s="13"/>
      <c r="N20" s="13"/>
      <c r="O20" s="13"/>
      <c r="P20" s="13"/>
      <c r="Q20" s="13"/>
      <c r="R20" s="13"/>
      <c r="S20" s="13"/>
      <c r="T20" s="13"/>
    </row>
    <row r="21" spans="1:20" ht="69.75" customHeight="1">
      <c r="A21" s="12"/>
      <c r="B21" s="42" t="str">
        <f ca="1">IFERROR(__xludf.DUMMYFUNCTION("importrange(""1gycBs_-XbPJdRSEDic1FKnFZdZWvVXX5oyZX_0WFllU"",""Grade5-6!b11"")"),"Ruckus Chairs 18 wheels)")</f>
        <v>Ruckus Chairs 18 wheels)</v>
      </c>
      <c r="C21" s="40" t="str">
        <f ca="1">IFERROR(__xludf.DUMMYFUNCTION("importrange(""1gycBs_-XbPJdRSEDic1FKnFZdZWvVXX5oyZX_0WFllU"",""Grade5-6!c11"")"),"KI")</f>
        <v>KI</v>
      </c>
      <c r="D21" s="40" t="str">
        <f ca="1">IFERROR(__xludf.DUMMYFUNCTION("importrange(""1gycBs_-XbPJdRSEDic1FKnFZdZWvVXX5oyZX_0WFllU"",""Grade5-6!d11"")"),"18"", stackable, with wheel and bookrack")</f>
        <v>18", stackable, with wheel and bookrack</v>
      </c>
      <c r="E21" s="59">
        <v>0</v>
      </c>
      <c r="F21" s="32"/>
      <c r="G21" s="33">
        <v>1143</v>
      </c>
      <c r="H21" s="34">
        <f>G21*E21</f>
        <v>0</v>
      </c>
      <c r="I21" s="63"/>
      <c r="J21" s="13"/>
      <c r="K21" s="13"/>
      <c r="L21" s="13"/>
      <c r="M21" s="13"/>
      <c r="N21" s="13"/>
      <c r="O21" s="13"/>
      <c r="P21" s="13"/>
      <c r="Q21" s="13"/>
      <c r="R21" s="13"/>
      <c r="S21" s="13"/>
      <c r="T21" s="13"/>
    </row>
    <row r="22" spans="1:20" ht="18" thickBot="1">
      <c r="A22" s="14" t="s">
        <v>37</v>
      </c>
      <c r="B22" s="43"/>
      <c r="C22" s="44"/>
      <c r="D22" s="45"/>
      <c r="E22" s="57"/>
      <c r="F22" s="10"/>
      <c r="G22" s="28"/>
      <c r="H22" s="28"/>
    </row>
    <row r="23" spans="1:20" ht="65.25" customHeight="1" thickBot="1">
      <c r="B23" s="36" t="str">
        <f ca="1">IFERROR(__xludf.DUMMYFUNCTION("importrange(""1gycBs_-XbPJdRSEDic1FKnFZdZWvVXX5oyZX_0WFllU"",""Grade1-2!B16"")"),"Rectangle Adjustable table")</f>
        <v>Rectangle Adjustable table</v>
      </c>
      <c r="C23" s="31" t="str">
        <f ca="1">IFERROR(__xludf.DUMMYFUNCTION("importrange(""1gycBs_-XbPJdRSEDic1FKnFZdZWvVXX5oyZX_0WFllU"",""Grade1-2!c16"")"),"Smith
System")</f>
        <v>Smith_x000D_System</v>
      </c>
      <c r="D23" s="46" t="str">
        <f ca="1">IFERROR(__xludf.DUMMYFUNCTION("importrange(""1gycBs_-XbPJdRSEDic1FKnFZdZWvVXX5oyZX_0WFllU"",""Grade1-2!d16"")"),"Husky Rectangle Activity Tables – 30″ x 60""")</f>
        <v>Husky Rectangle Activity Tables – 30″ x 60"</v>
      </c>
      <c r="E23" s="59">
        <v>0</v>
      </c>
      <c r="F23" s="32"/>
      <c r="G23" s="23">
        <v>192</v>
      </c>
      <c r="H23" s="34">
        <f t="shared" ref="H23:H27" si="1">G23*E23</f>
        <v>0</v>
      </c>
    </row>
    <row r="24" spans="1:20" ht="51.75" customHeight="1" thickBot="1">
      <c r="B24" s="29" t="str">
        <f ca="1">IFERROR(__xludf.DUMMYFUNCTION("importrange(""1gycBs_-XbPJdRSEDic1FKnFZdZWvVXX5oyZX_0WFllU"",""Gradek!B15"")"),"Round Maple Multi-purpose Table- 30"" diameter, 24"" Legs, Maple Top")</f>
        <v>Round Maple Multi-purpose Table- 30" diameter, 24" Legs, Maple Top</v>
      </c>
      <c r="C24" s="31" t="str">
        <f ca="1">IFERROR(__xludf.DUMMYFUNCTION("importrange(""1gycBs_-XbPJdRSEDic1FKnFZdZWvVXX5oyZX_0WFllU"",""GradeK!c15"")"),"Jonti-Kraft")</f>
        <v>Jonti-Kraft</v>
      </c>
      <c r="D24" s="46" t="str">
        <f ca="1">IFERROR(__xludf.DUMMYFUNCTION("importrange(""1gycBs_-XbPJdRSEDic1FKnFZdZWvVXX5oyZX_0WFllU"",""GradeK!d15"")"),"SKU: 56724JC")</f>
        <v>SKU: 56724JC</v>
      </c>
      <c r="E24" s="59">
        <v>0</v>
      </c>
      <c r="F24" s="32"/>
      <c r="G24" s="23">
        <v>24</v>
      </c>
      <c r="H24" s="34">
        <f t="shared" si="1"/>
        <v>0</v>
      </c>
    </row>
    <row r="25" spans="1:20" ht="50.25" customHeight="1" thickBot="1">
      <c r="B25" s="36" t="str">
        <f ca="1">IFERROR(__xludf.DUMMYFUNCTION("importrange(""1gycBs_-XbPJdRSEDic1FKnFZdZWvVXX5oyZX_0WFllU"",""Grade1-2!B18"")")," 1U shape small group table https://goo.gl/kNlmCL")</f>
        <v xml:space="preserve"> 1U shape small group table https://goo.gl/kNlmCL</v>
      </c>
      <c r="C25" s="31" t="str">
        <f ca="1">IFERROR(__xludf.DUMMYFUNCTION("importrange(""1gycBs_-XbPJdRSEDic1FKnFZdZWvVXX5oyZX_0WFllU"",""Grade1-2!c18"")"),"Smith
System")</f>
        <v>Smith_x000D_System</v>
      </c>
      <c r="D25" s="29" t="str">
        <f ca="1">IFERROR(__xludf.DUMMYFUNCTION("importrange(""1gycBs_-XbPJdRSEDic1FKnFZdZWvVXX5oyZX_0WFllU"",""Grade1-2!d18"")"),"SKU: #04128
Interchange Half Moon Activity Table")</f>
        <v>SKU: #04128_x000D_Interchange Half Moon Activity Table</v>
      </c>
      <c r="E25" s="59">
        <v>0</v>
      </c>
      <c r="F25" s="32"/>
      <c r="G25" s="23">
        <v>49</v>
      </c>
      <c r="H25" s="34">
        <f t="shared" si="1"/>
        <v>0</v>
      </c>
    </row>
    <row r="26" spans="1:20" ht="82" customHeight="1" thickBot="1">
      <c r="B26" s="36" t="str">
        <f ca="1">IFERROR(__xludf.DUMMYFUNCTION("importrange(""1gycBs_-XbPJdRSEDic1FKnFZdZWvVXX5oyZX_0WFllU"",""LearnSpace1-2!B13"")"),"UXL Nest and Fold Table – Rectangle")</f>
        <v>UXL Nest and Fold Table – Rectangle</v>
      </c>
      <c r="C26" s="31" t="str">
        <f ca="1">IFERROR(__xludf.DUMMYFUNCTION("importrange(""1gycBs_-XbPJdRSEDic1FKnFZdZWvVXX5oyZX_0WFllU"",""LearnSpace3-4!c17"")"),"Smith Systems")</f>
        <v>Smith Systems</v>
      </c>
      <c r="D26" s="31" t="s">
        <v>7</v>
      </c>
      <c r="E26" s="59">
        <v>0</v>
      </c>
      <c r="F26" s="32"/>
      <c r="G26" s="23">
        <v>32</v>
      </c>
      <c r="H26" s="34">
        <f t="shared" si="1"/>
        <v>0</v>
      </c>
      <c r="I26" s="62" t="s">
        <v>10</v>
      </c>
    </row>
    <row r="27" spans="1:20" ht="78" customHeight="1" thickBot="1">
      <c r="B27" s="47" t="str">
        <f ca="1">IFERROR(__xludf.DUMMYFUNCTION("importrange(""1gycBs_-XbPJdRSEDic1FKnFZdZWvVXX5oyZX_0WFllU"",""LearnSpace3-4!b21"")"),"Planner Giant Rectangle Table – 48″ Deep")</f>
        <v>Planner Giant Rectangle Table – 48″ Deep</v>
      </c>
      <c r="C27" s="31" t="str">
        <f ca="1">IFERROR(__xludf.DUMMYFUNCTION("importrange(""1gycBs_-XbPJdRSEDic1FKnFZdZWvVXX5oyZX_0WFllU"",""LearnSpace3-4!c21"")"),"Smith
Systems")</f>
        <v>Smith_x000D_Systems</v>
      </c>
      <c r="D27" s="68" t="s">
        <v>9</v>
      </c>
      <c r="E27" s="59">
        <v>0</v>
      </c>
      <c r="F27" s="32"/>
      <c r="G27" s="23">
        <v>34</v>
      </c>
      <c r="H27" s="34">
        <f t="shared" si="1"/>
        <v>0</v>
      </c>
    </row>
    <row r="28" spans="1:20" ht="17">
      <c r="B28" s="21"/>
      <c r="C28" s="22"/>
      <c r="D28" s="67"/>
      <c r="E28" s="60"/>
      <c r="G28" s="15"/>
      <c r="H28" s="16"/>
    </row>
    <row r="29" spans="1:20" ht="17">
      <c r="A29" s="17" t="s">
        <v>38</v>
      </c>
      <c r="B29" s="49"/>
      <c r="C29" s="49"/>
      <c r="D29" s="49"/>
      <c r="E29" s="58"/>
      <c r="G29" s="28"/>
      <c r="H29" s="28"/>
    </row>
    <row r="30" spans="1:20" ht="70" customHeight="1">
      <c r="B30" s="46" t="str">
        <f ca="1">IFERROR(__xludf.DUMMYFUNCTION("importrange(""1gycBs_-XbPJdRSEDic1FKnFZdZWvVXX5oyZX_0WFllU"",""Grade1-2!b20"")"),"Arc Desk (no chair)")</f>
        <v>Arc Desk (no chair)</v>
      </c>
      <c r="C30" s="31" t="str">
        <f ca="1">IFERROR(__xludf.DUMMYFUNCTION("importrange(""1gycBs_-XbPJdRSEDic1FKnFZdZWvVXX5oyZX_0WFllU"",""Grade1-2!c20"")"),"Smith
System")</f>
        <v>Smith_x000D_System</v>
      </c>
      <c r="D30" s="67" t="s">
        <v>8</v>
      </c>
      <c r="E30" s="59">
        <v>0</v>
      </c>
      <c r="F30" s="51"/>
      <c r="G30" s="33">
        <v>144</v>
      </c>
      <c r="H30" s="34">
        <f t="shared" ref="H30:H31" si="2">G30*E30</f>
        <v>0</v>
      </c>
    </row>
    <row r="31" spans="1:20" ht="69" customHeight="1">
      <c r="B31" s="47" t="str">
        <f ca="1">IFERROR(__xludf.DUMMYFUNCTION("importrange(""1gycBs_-XbPJdRSEDic1FKnFZdZWvVXX5oyZX_0WFllU"",""LearnSpace1-2!b11"")"),"UXL Diamond, Diamond Desk")</f>
        <v>UXL Diamond, Diamond Desk</v>
      </c>
      <c r="C31" s="31" t="str">
        <f ca="1">IFERROR(__xludf.DUMMYFUNCTION("importrange(""1gycBs_-XbPJdRSEDic1FKnFZdZWvVXX5oyZX_0WFllU"",""LearnSpace1-2!c11"")"),"Smith Systems")</f>
        <v>Smith Systems</v>
      </c>
      <c r="D31" s="31" t="str">
        <f ca="1">IFERROR(__xludf.DUMMYFUNCTION("importrange(""1gycBs_-XbPJdRSEDic1FKnFZdZWvVXX5oyZX_0WFllU"",""LearnSpace1-2!d11"")"),"XLSSDM_ _ _ _ _ _ _FL
UXL Single-Student Diamond
30"" x 34"" 29.5""")</f>
        <v>XLSSDM_ _ _ _ _ _ _FL_x000D_UXL Single-Student Diamond_x000D_30" x 34" 29.5"</v>
      </c>
      <c r="E31" s="59">
        <v>0</v>
      </c>
      <c r="F31" s="32"/>
      <c r="G31" s="33">
        <v>400</v>
      </c>
      <c r="H31" s="34">
        <f t="shared" si="2"/>
        <v>0</v>
      </c>
    </row>
    <row r="32" spans="1:20" ht="17">
      <c r="B32" s="21"/>
      <c r="C32" s="22"/>
      <c r="D32" s="21"/>
      <c r="E32" s="60"/>
      <c r="G32" s="15"/>
      <c r="H32" s="16"/>
    </row>
    <row r="33" spans="1:8" ht="17">
      <c r="A33" s="18" t="s">
        <v>39</v>
      </c>
      <c r="B33" s="49"/>
      <c r="C33" s="49"/>
      <c r="D33" s="49"/>
      <c r="E33" s="58"/>
      <c r="G33" s="28"/>
      <c r="H33" s="28"/>
    </row>
    <row r="34" spans="1:8" ht="66" customHeight="1">
      <c r="B34" s="47" t="str">
        <f ca="1">IFERROR(__xludf.DUMMYFUNCTION("importrange(""1gycBs_-XbPJdRSEDic1FKnFZdZWvVXX5oyZX_0WFllU"",""Grade1-2!b23"")"),"Rainbow accents 20 tub")</f>
        <v>Rainbow accents 20 tub</v>
      </c>
      <c r="C34" s="46" t="str">
        <f ca="1">IFERROR(__xludf.DUMMYFUNCTION("importrange(""1gycBs_-XbPJdRSEDic1FKnFZdZWvVXX5oyZX_0WFllU"",""Grade1-2!c23"")"),"Jonti-Kraft")</f>
        <v>Jonti-Kraft</v>
      </c>
      <c r="D34" s="46" t="str">
        <f ca="1">IFERROR(__xludf.DUMMYFUNCTION("importrange(""1gycBs_-XbPJdRSEDic1FKnFZdZWvVXX5oyZX_0WFllU"",""Grade1-2!d23"")"),"Accent 20 tub with Trays ")</f>
        <v xml:space="preserve">Accent 20 tub with Trays </v>
      </c>
      <c r="E34" s="59">
        <v>0</v>
      </c>
      <c r="F34" s="32"/>
      <c r="G34" s="33">
        <v>48</v>
      </c>
      <c r="H34" s="34">
        <f t="shared" ref="H34:H49" si="3">G34*E34</f>
        <v>0</v>
      </c>
    </row>
    <row r="35" spans="1:8" ht="84" customHeight="1">
      <c r="B35" s="46" t="str">
        <f ca="1">IFERROR(__xludf.DUMMYFUNCTION("importrange(""1gycBs_-XbPJdRSEDic1FKnFZdZWvVXX5oyZX_0WFllU"",""Grade1-2!b25"")"),"Primary Teaching Easel--Copernicus Educational Product - - Easel - Magnetic - Primary Teaching")</f>
        <v>Primary Teaching Easel--Copernicus Educational Product - - Easel - Magnetic - Primary Teaching</v>
      </c>
      <c r="C35" s="46" t="str">
        <f ca="1">IFERROR(__xludf.DUMMYFUNCTION("importrange(""1gycBs_-XbPJdRSEDic1FKnFZdZWvVXX5oyZX_0WFllU"",""Grade1-2!c25"")"),"Staples")</f>
        <v>Staples</v>
      </c>
      <c r="D35" s="46" t="str">
        <f ca="1">IFERROR(__xludf.DUMMYFUNCTION("importrange(""1gycBs_-XbPJdRSEDic1FKnFZdZWvVXX5oyZX_0WFllU"",""Grade1-2!d25"")"),"Item : 2522263 / Model : CPED055")</f>
        <v>Item : 2522263 / Model : CPED055</v>
      </c>
      <c r="E35" s="59">
        <v>0</v>
      </c>
      <c r="F35" s="32"/>
      <c r="G35" s="33">
        <v>48</v>
      </c>
      <c r="H35" s="34">
        <f t="shared" si="3"/>
        <v>0</v>
      </c>
    </row>
    <row r="36" spans="1:8" ht="92.25" customHeight="1">
      <c r="B36" s="50" t="str">
        <f ca="1">IFERROR(__xludf.DUMMYFUNCTION("importrange(""1gycBs_-XbPJdRSEDic1FKnFZdZWvVXX5oyZX_0WFllU"",""Grade1-2!b28"")"),"Rainbow Accents "" Bookcase by Jonti-Craft")</f>
        <v>Rainbow Accents " Bookcase by Jonti-Craft</v>
      </c>
      <c r="C36" s="46" t="str">
        <f ca="1">IFERROR(__xludf.DUMMYFUNCTION("importrange(""1gycBs_-XbPJdRSEDic1FKnFZdZWvVXX5oyZX_0WFllU"",""Grade1-2!c28"")"),"Jonti-Craft")</f>
        <v>Jonti-Craft</v>
      </c>
      <c r="D36" s="46" t="str">
        <f ca="1">IFERROR(__xludf.DUMMYFUNCTION("importrange(""1gycBs_-XbPJdRSEDic1FKnFZdZWvVXX5oyZX_0WFllU"",""Grade1-2!d28"")"),"0970JC003
Short 
36.5""W x 11.5""D x 35.5""H")</f>
        <v>0970JC003_x000D_Short _x000D_36.5"W x 11.5"D x 35.5"H</v>
      </c>
      <c r="E36" s="59">
        <v>0</v>
      </c>
      <c r="F36" s="32"/>
      <c r="G36" s="33">
        <v>38</v>
      </c>
      <c r="H36" s="34">
        <f t="shared" si="3"/>
        <v>0</v>
      </c>
    </row>
    <row r="37" spans="1:8" ht="74.25" customHeight="1">
      <c r="A37" s="48"/>
      <c r="B37" s="50" t="str">
        <f ca="1">IFERROR(__xludf.DUMMYFUNCTION("importrange(""1gycBs_-XbPJdRSEDic1FKnFZdZWvVXX5oyZX_0WFllU"",""GradeK!b20"")"),"Cubbie Tray with 25 tubs")</f>
        <v>Cubbie Tray with 25 tubs</v>
      </c>
      <c r="C37" s="46" t="str">
        <f ca="1">IFERROR(__xludf.DUMMYFUNCTION("importrange(""1gycBs_-XbPJdRSEDic1FKnFZdZWvVXX5oyZX_0WFllU"",""GradeK!c20"")"),"Jonti-Kraft")</f>
        <v>Jonti-Kraft</v>
      </c>
      <c r="D37" s="46" t="str">
        <f ca="1">IFERROR(__xludf.DUMMYFUNCTION("importrange(""1gycBs_-XbPJdRSEDic1FKnFZdZWvVXX5oyZX_0WFllU"",""GradeK!d20"")"),"JontiCraft 25 Cubbie Tray Mobile Storage with Colored Trays.")</f>
        <v>JontiCraft 25 Cubbie Tray Mobile Storage with Colored Trays.</v>
      </c>
      <c r="E37" s="59">
        <v>0</v>
      </c>
      <c r="F37" s="32"/>
      <c r="G37" s="33">
        <v>24</v>
      </c>
      <c r="H37" s="34">
        <f t="shared" si="3"/>
        <v>0</v>
      </c>
    </row>
    <row r="38" spans="1:8" ht="62.25" customHeight="1">
      <c r="B38" s="50" t="str">
        <f ca="1">IFERROR(__xludf.DUMMYFUNCTION("importrange(""1gycBs_-XbPJdRSEDic1FKnFZdZWvVXX5oyZX_0WFllU"",""GradeK!b24"")"),"Mega Straight Shelf Single, 48""Wx15"" D x 42""H, MOBILE")</f>
        <v>Mega Straight Shelf Single, 48"Wx15" D x 42"H, MOBILE</v>
      </c>
      <c r="C38" s="46" t="str">
        <f ca="1">IFERROR(__xludf.DUMMYFUNCTION("importrange(""1gycBs_-XbPJdRSEDic1FKnFZdZWvVXX5oyZX_0WFllU"",""GradeK!c24"")"),"Jonti-Craft")</f>
        <v>Jonti-Craft</v>
      </c>
      <c r="D38" s="46" t="str">
        <f ca="1">IFERROR(__xludf.DUMMYFUNCTION("importrange(""1gycBs_-XbPJdRSEDic1FKnFZdZWvVXX5oyZX_0WFllU"",""GradeK!d24"")"),"4690JC")</f>
        <v>4690JC</v>
      </c>
      <c r="E38" s="59">
        <v>0</v>
      </c>
      <c r="F38" s="32"/>
      <c r="G38" s="33">
        <v>24</v>
      </c>
      <c r="H38" s="34">
        <f t="shared" si="3"/>
        <v>0</v>
      </c>
    </row>
    <row r="39" spans="1:8" ht="57.75" customHeight="1">
      <c r="B39" s="50" t="str">
        <f ca="1">IFERROR(__xludf.DUMMYFUNCTION("importrange(""1gycBs_-XbPJdRSEDic1FKnFZdZWvVXX5oyZX_0WFllU"",""GradeK!b25"")"),"Store/puppet front: Flannel Imagination Station")</f>
        <v>Store/puppet front: Flannel Imagination Station</v>
      </c>
      <c r="C39" s="46" t="str">
        <f ca="1">IFERROR(__xludf.DUMMYFUNCTION("importrange(""1gycBs_-XbPJdRSEDic1FKnFZdZWvVXX5oyZX_0WFllU"",""GradeK!c25"")"),"Jonti-Kraft")</f>
        <v>Jonti-Kraft</v>
      </c>
      <c r="D39" s="46" t="str">
        <f ca="1">IFERROR(__xludf.DUMMYFUNCTION("importrange(""1gycBs_-XbPJdRSEDic1FKnFZdZWvVXX5oyZX_0WFllU"",""GradeK!d25"")"),"7202JC")</f>
        <v>7202JC</v>
      </c>
      <c r="E39" s="59">
        <v>0</v>
      </c>
      <c r="F39" s="32"/>
      <c r="G39" s="33">
        <v>24</v>
      </c>
      <c r="H39" s="34">
        <f t="shared" si="3"/>
        <v>0</v>
      </c>
    </row>
    <row r="40" spans="1:8" ht="18" customHeight="1">
      <c r="B40" s="50" t="str">
        <f ca="1">IFERROR(__xludf.DUMMYFUNCTION("importrange(""1gycBs_-XbPJdRSEDic1FKnFZdZWvVXX5oyZX_0WFllU"",""GradeK!b26"")"),"Curtains")</f>
        <v>Curtains</v>
      </c>
      <c r="C40" s="46" t="str">
        <f ca="1">IFERROR(__xludf.DUMMYFUNCTION("importrange(""1gycBs_-XbPJdRSEDic1FKnFZdZWvVXX5oyZX_0WFllU"",""GradeK!c26"")"),"Jonti-Kraft")</f>
        <v>Jonti-Kraft</v>
      </c>
      <c r="D40" s="46" t="str">
        <f ca="1">IFERROR(__xludf.DUMMYFUNCTION("importrange(""1gycBs_-XbPJdRSEDic1FKnFZdZWvVXX5oyZX_0WFllU"",""GradeK!d26"")"),"0723")</f>
        <v>0723</v>
      </c>
      <c r="E40" s="59">
        <v>0</v>
      </c>
      <c r="F40" s="32"/>
      <c r="G40" s="33">
        <v>24</v>
      </c>
      <c r="H40" s="34">
        <f t="shared" si="3"/>
        <v>0</v>
      </c>
    </row>
    <row r="41" spans="1:8" ht="41.25" customHeight="1">
      <c r="B41" s="50" t="str">
        <f ca="1">IFERROR(__xludf.DUMMYFUNCTION("importrange(""1gycBs_-XbPJdRSEDic1FKnFZdZWvVXX5oyZX_0WFllU"",""GradeK!b27"")"),"Art Easel: Primary Easel 24""wx25""Dx46""H")</f>
        <v>Art Easel: Primary Easel 24"wx25"Dx46"H</v>
      </c>
      <c r="C41" s="46" t="str">
        <f ca="1">IFERROR(__xludf.DUMMYFUNCTION("importrange(""1gycBs_-XbPJdRSEDic1FKnFZdZWvVXX5oyZX_0WFllU"",""GradeK!c27"")"),"Jonti-Kraft")</f>
        <v>Jonti-Kraft</v>
      </c>
      <c r="D41" s="46" t="str">
        <f ca="1">IFERROR(__xludf.DUMMYFUNCTION("importrange(""1gycBs_-XbPJdRSEDic1FKnFZdZWvVXX5oyZX_0WFllU"",""GradeK!d27"")"),"2181JC")</f>
        <v>2181JC</v>
      </c>
      <c r="E41" s="59">
        <v>0</v>
      </c>
      <c r="F41" s="32"/>
      <c r="G41" s="33">
        <v>24</v>
      </c>
      <c r="H41" s="34">
        <f t="shared" si="3"/>
        <v>0</v>
      </c>
    </row>
    <row r="42" spans="1:8" ht="41.25" customHeight="1">
      <c r="B42" s="50" t="str">
        <f ca="1">IFERROR(__xludf.DUMMYFUNCTION("importrange(""1gycBs_-XbPJdRSEDic1FKnFZdZWvVXX5oyZX_0WFllU"",""GradeK!b28"")"),"Sand Water: Sensory Table, 24"" Hx22""Wx42""D, Drain with valve included.  Activity Cover included")</f>
        <v>Sand Water: Sensory Table, 24" Hx22"Wx42"D, Drain with valve included.  Activity Cover included</v>
      </c>
      <c r="C42" s="46" t="str">
        <f ca="1">IFERROR(__xludf.DUMMYFUNCTION("importrange(""1gycBs_-XbPJdRSEDic1FKnFZdZWvVXX5oyZX_0WFllU"",""GradeK!c28"")"),"Jonti-Kraft")</f>
        <v>Jonti-Kraft</v>
      </c>
      <c r="D42" s="46" t="str">
        <f ca="1">IFERROR(__xludf.DUMMYFUNCTION("importrange(""1gycBs_-XbPJdRSEDic1FKnFZdZWvVXX5oyZX_0WFllU"",""GradeK!d28"")"),"0285JC")</f>
        <v>0285JC</v>
      </c>
      <c r="E42" s="59">
        <v>0</v>
      </c>
      <c r="F42" s="32"/>
      <c r="G42" s="33">
        <v>24</v>
      </c>
      <c r="H42" s="34">
        <f t="shared" si="3"/>
        <v>0</v>
      </c>
    </row>
    <row r="43" spans="1:8" ht="52.5" customHeight="1">
      <c r="B43" s="50" t="str">
        <f ca="1">IFERROR(__xludf.DUMMYFUNCTION("importrange(""1gycBs_-XbPJdRSEDic1FKnFZdZWvVXX5oyZX_0WFllU"",""GradeK!b29"")"),"Play Kitchen:4 IN 1 Kitchen Activity Center.   Stove, Sink, Cupboard and Microwave.  36.5""Wx15""Dx35""H")</f>
        <v>Play Kitchen:4 IN 1 Kitchen Activity Center.   Stove, Sink, Cupboard and Microwave.  36.5"Wx15"Dx35"H</v>
      </c>
      <c r="C43" s="46" t="str">
        <f ca="1">IFERROR(__xludf.DUMMYFUNCTION("importrange(""1gycBs_-XbPJdRSEDic1FKnFZdZWvVXX5oyZX_0WFllU"",""GradeK!c29"")"),"Jonti-Kraft")</f>
        <v>Jonti-Kraft</v>
      </c>
      <c r="D43" s="46" t="str">
        <f ca="1">IFERROR(__xludf.DUMMYFUNCTION("importrange(""1gycBs_-XbPJdRSEDic1FKnFZdZWvVXX5oyZX_0WFllU"",""GradeK!d29"")"),"0287JC")</f>
        <v>0287JC</v>
      </c>
      <c r="E43" s="59">
        <v>0</v>
      </c>
      <c r="F43" s="32"/>
      <c r="G43" s="33">
        <v>24</v>
      </c>
      <c r="H43" s="34">
        <f t="shared" si="3"/>
        <v>0</v>
      </c>
    </row>
    <row r="44" spans="1:8" ht="54" customHeight="1">
      <c r="B44" s="50" t="str">
        <f ca="1">IFERROR(__xludf.DUMMYFUNCTION("importrange(""1gycBs_-XbPJdRSEDic1FKnFZdZWvVXX5oyZX_0WFllU"",""GradeK!b30"")"),"Play Refrigerator 20""Wx15""Dx35""H")</f>
        <v>Play Refrigerator 20"Wx15"Dx35"H</v>
      </c>
      <c r="C44" s="46" t="str">
        <f ca="1">IFERROR(__xludf.DUMMYFUNCTION("importrange(""1gycBs_-XbPJdRSEDic1FKnFZdZWvVXX5oyZX_0WFllU"",""GradeK!c30"")"),"Jonti-Kraft")</f>
        <v>Jonti-Kraft</v>
      </c>
      <c r="D44" s="46" t="str">
        <f ca="1">IFERROR(__xludf.DUMMYFUNCTION("importrange(""1gycBs_-XbPJdRSEDic1FKnFZdZWvVXX5oyZX_0WFllU"",""GradeK!d30"")"),"0210JC")</f>
        <v>0210JC</v>
      </c>
      <c r="E44" s="59">
        <v>0</v>
      </c>
      <c r="F44" s="32"/>
      <c r="G44" s="33">
        <v>24</v>
      </c>
      <c r="H44" s="34">
        <f t="shared" si="3"/>
        <v>0</v>
      </c>
    </row>
    <row r="45" spans="1:8" ht="41.25" customHeight="1">
      <c r="B45" s="50" t="str">
        <f ca="1">IFERROR(__xludf.DUMMYFUNCTION("importrange(""1gycBs_-XbPJdRSEDic1FKnFZdZWvVXX5oyZX_0WFllU"",""GradeK!b31"")"),"Wood Blocks: Unit Block Set, Harwood stronger than Oak.  Sanded smooth for splinter-free.  Beveled edges and corners rounded.  340 Pieces, 29 shapes")</f>
        <v>Wood Blocks: Unit Block Set, Harwood stronger than Oak.  Sanded smooth for splinter-free.  Beveled edges and corners rounded.  340 Pieces, 29 shapes</v>
      </c>
      <c r="C45" s="46" t="str">
        <f ca="1">IFERROR(__xludf.DUMMYFUNCTION("importrange(""1gycBs_-XbPJdRSEDic1FKnFZdZWvVXX5oyZX_0WFllU"",""GradeK!c31"")"),"Jonti-Kraft")</f>
        <v>Jonti-Kraft</v>
      </c>
      <c r="D45" s="46" t="str">
        <f ca="1">IFERROR(__xludf.DUMMYFUNCTION("importrange(""1gycBs_-XbPJdRSEDic1FKnFZdZWvVXX5oyZX_0WFllU"",""GradeK!d31"")"),"0260JC")</f>
        <v>0260JC</v>
      </c>
      <c r="E45" s="59">
        <v>0</v>
      </c>
      <c r="F45" s="32"/>
      <c r="G45" s="33">
        <v>24</v>
      </c>
      <c r="H45" s="34">
        <f t="shared" si="3"/>
        <v>0</v>
      </c>
    </row>
    <row r="46" spans="1:8" ht="51" customHeight="1">
      <c r="B46" s="50" t="str">
        <f ca="1">IFERROR(__xludf.DUMMYFUNCTION("importrange(""1gycBs_-XbPJdRSEDic1FKnFZdZWvVXX5oyZX_0WFllU"",""GradeK!b32"")"),"Classroom Rug: Blocks of Fun.  8'4"" x 11'8"" Carpet Size, Rectangle.  Seat Size 16x19. ")</f>
        <v xml:space="preserve">Classroom Rug: Blocks of Fun.  8'4" x 11'8" Carpet Size, Rectangle.  Seat Size 16x19. </v>
      </c>
      <c r="C46" s="46" t="str">
        <f ca="1">IFERROR(__xludf.DUMMYFUNCTION("importrange(""1gycBs_-XbPJdRSEDic1FKnFZdZWvVXX5oyZX_0WFllU"",""GradeK!c32"")"),"Carpets for Kids")</f>
        <v>Carpets for Kids</v>
      </c>
      <c r="D46" s="46" t="str">
        <f ca="1">IFERROR(__xludf.DUMMYFUNCTION("importrange(""1gycBs_-XbPJdRSEDic1FKnFZdZWvVXX5oyZX_0WFllU"",""GradeK!d32"")"),"1312")</f>
        <v>1312</v>
      </c>
      <c r="E46" s="59">
        <v>0</v>
      </c>
      <c r="F46" s="32"/>
      <c r="G46" s="33">
        <v>24</v>
      </c>
      <c r="H46" s="34">
        <f t="shared" si="3"/>
        <v>0</v>
      </c>
    </row>
    <row r="47" spans="1:8" ht="17">
      <c r="B47" s="50" t="str">
        <f ca="1">IFERROR(__xludf.DUMMYFUNCTION("importrange(""1gycBs_-XbPJdRSEDic1FKnFZdZWvVXX5oyZX_0WFllU"",""GradeK!b33"")"),"Globe")</f>
        <v>Globe</v>
      </c>
      <c r="C47" s="46" t="str">
        <f ca="1">IFERROR(__xludf.DUMMYFUNCTION("importrange(""1gycBs_-XbPJdRSEDic1FKnFZdZWvVXX5oyZX_0WFllU"",""GradeK!c33"")"),"?")</f>
        <v>?</v>
      </c>
      <c r="D47" s="46" t="str">
        <f ca="1">IFERROR(__xludf.DUMMYFUNCTION("importrange(""1gycBs_-XbPJdRSEDic1FKnFZdZWvVXX5oyZX_0WFllU"",""GradeK!d33"")"),"?")</f>
        <v>?</v>
      </c>
      <c r="E47" s="59">
        <v>0</v>
      </c>
      <c r="F47" s="32"/>
      <c r="G47" s="33">
        <v>24</v>
      </c>
      <c r="H47" s="34">
        <f t="shared" si="3"/>
        <v>0</v>
      </c>
    </row>
    <row r="48" spans="1:8" ht="48" customHeight="1">
      <c r="B48" s="50" t="str">
        <f ca="1">IFERROR(__xludf.DUMMYFUNCTION("importrange(""1gycBs_-XbPJdRSEDic1FKnFZdZWvVXX5oyZX_0WFllU"",""GradeK!b34"")"),"Drying Rack: 20 Shelves Spring Loaded to stay upright when required.  30.5""Hx24.5""wx21""D, 2 casters for mobility.")</f>
        <v>Drying Rack: 20 Shelves Spring Loaded to stay upright when required.  30.5"Hx24.5"wx21"D, 2 casters for mobility.</v>
      </c>
      <c r="C48" s="46" t="str">
        <f ca="1">IFERROR(__xludf.DUMMYFUNCTION("importrange(""1gycBs_-XbPJdRSEDic1FKnFZdZWvVXX5oyZX_0WFllU"",""GradeK!c34"")"),"Copernicus")</f>
        <v>Copernicus</v>
      </c>
      <c r="D48" s="46" t="str">
        <f ca="1">IFERROR(__xludf.DUMMYFUNCTION("importrange(""1gycBs_-XbPJdRSEDic1FKnFZdZWvVXX5oyZX_0WFllU"",""GradeK!d34"")"),"CUNPDR20 (Staples no 830645)")</f>
        <v>CUNPDR20 (Staples no 830645)</v>
      </c>
      <c r="E48" s="59">
        <v>0</v>
      </c>
      <c r="F48" s="32"/>
      <c r="G48" s="33">
        <v>24</v>
      </c>
      <c r="H48" s="34">
        <f t="shared" si="3"/>
        <v>0</v>
      </c>
    </row>
    <row r="49" spans="1:9" ht="48.75" customHeight="1">
      <c r="B49" s="50" t="str">
        <f ca="1">IFERROR(__xludf.DUMMYFUNCTION("importrange(""1gycBs_-XbPJdRSEDic1FKnFZdZWvVXX5oyZX_0WFllU"",""GradeK!b35"")"),"Book Center: Book Browser, 23.5""x55""x26.5""H")</f>
        <v>Book Center: Book Browser, 23.5"x55"x26.5"H</v>
      </c>
      <c r="C49" s="46" t="str">
        <f ca="1">IFERROR(__xludf.DUMMYFUNCTION("importrange(""1gycBs_-XbPJdRSEDic1FKnFZdZWvVXX5oyZX_0WFllU"",""GradeK!c35"")"),"Jonti-Kraft")</f>
        <v>Jonti-Kraft</v>
      </c>
      <c r="D49" s="46" t="str">
        <f ca="1">IFERROR(__xludf.DUMMYFUNCTION("importrange(""1gycBs_-XbPJdRSEDic1FKnFZdZWvVXX5oyZX_0WFllU"",""GradeK!d35"")"),"0537JC")</f>
        <v>0537JC</v>
      </c>
      <c r="E49" s="59">
        <v>0</v>
      </c>
      <c r="F49" s="32"/>
      <c r="G49" s="33">
        <v>24</v>
      </c>
      <c r="H49" s="34">
        <f t="shared" si="3"/>
        <v>0</v>
      </c>
    </row>
    <row r="50" spans="1:9" ht="17">
      <c r="B50" s="21"/>
      <c r="C50" s="22"/>
      <c r="D50" s="21"/>
      <c r="E50" s="60"/>
      <c r="G50" s="15"/>
      <c r="H50" s="16"/>
      <c r="I50" s="63"/>
    </row>
    <row r="51" spans="1:9" ht="17">
      <c r="A51" s="19" t="s">
        <v>40</v>
      </c>
      <c r="B51" s="49"/>
      <c r="C51" s="49"/>
      <c r="D51" s="49"/>
      <c r="E51" s="58"/>
      <c r="G51" s="28"/>
      <c r="H51" s="28"/>
    </row>
    <row r="52" spans="1:9" ht="57" customHeight="1">
      <c r="B52" s="50" t="str">
        <f ca="1">IFERROR(__xludf.DUMMYFUNCTION("importrange(""1gycBs_-XbPJdRSEDic1FKnFZdZWvVXX5oyZX_0WFllU"",""Teacher!b6"")"),"Double Pedestal Desk 24.0"" D x 72.0"" W x 29.5"" H  Specify Left or Right hand side drawers")</f>
        <v>Double Pedestal Desk 24.0" D x 72.0" W x 29.5" H  Specify Left or Right hand side drawers</v>
      </c>
      <c r="C52" s="46" t="str">
        <f ca="1">IFERROR(__xludf.DUMMYFUNCTION("importrange(""1gycBs_-XbPJdRSEDic1FKnFZdZWvVXX5oyZX_0WFllU"",""Teacher!c6"")"),"HON")</f>
        <v>HON</v>
      </c>
      <c r="D52" s="46" t="str">
        <f ca="1">IFERROR(__xludf.DUMMYFUNCTION("importrange(""1gycBs_-XbPJdRSEDic1FKnFZdZWvVXX5oyZX_0WFllU"",""Teacher!d6"")"),"SKU: H38856L
or H38856R")</f>
        <v>SKU: H38856L_x000D_or H38856R</v>
      </c>
      <c r="E52" s="61">
        <v>0</v>
      </c>
      <c r="F52" s="32"/>
      <c r="G52" s="33">
        <v>19</v>
      </c>
      <c r="H52" s="34">
        <f t="shared" ref="H52:H76" si="4">G52*E52</f>
        <v>0</v>
      </c>
    </row>
    <row r="53" spans="1:9" ht="57" customHeight="1">
      <c r="B53" s="50" t="str">
        <f ca="1">IFERROR(__xludf.DUMMYFUNCTION("importrange(""1gycBs_-XbPJdRSEDic1FKnFZdZWvVXX5oyZX_0WFllU"",""Teacher!b7"")"),"Left or RIght Desk Return 24.0 D x 48.0"" W x 29.5"" H Must be paired with Double Pedestal Desk above")</f>
        <v>Left or RIght Desk Return 24.0 D x 48.0" W x 29.5" H Must be paired with Double Pedestal Desk above</v>
      </c>
      <c r="C53" s="46" t="str">
        <f ca="1">IFERROR(__xludf.DUMMYFUNCTION("importrange(""1gycBs_-XbPJdRSEDic1FKnFZdZWvVXX5oyZX_0WFllU"",""Teacher!c7"")"),"HON")</f>
        <v>HON</v>
      </c>
      <c r="D53" s="46" t="str">
        <f ca="1">IFERROR(__xludf.DUMMYFUNCTION("importrange(""1gycBs_-XbPJdRSEDic1FKnFZdZWvVXX5oyZX_0WFllU"",""Teacher!d7"")"),"SKU: H38216L
or H38216R")</f>
        <v>SKU: H38216L_x000D_or H38216R</v>
      </c>
      <c r="E53" s="61">
        <v>0</v>
      </c>
      <c r="F53" s="32"/>
      <c r="G53" s="33">
        <v>19</v>
      </c>
      <c r="H53" s="34">
        <f t="shared" si="4"/>
        <v>0</v>
      </c>
    </row>
    <row r="54" spans="1:9" ht="76.5" customHeight="1">
      <c r="B54" s="52" t="str">
        <f ca="1">IFERROR(__xludf.DUMMYFUNCTION("importrange(""1gycBs_-XbPJdRSEDic1FKnFZdZWvVXX5oyZX_0WFllU"",""Teacher!b8"")"),"Adjustable Height without power
Overall dimensions of 59″W x 29.5″D with variable height between 29.5″- 45.25″H
Wheel must have locks.")</f>
        <v>Adjustable Height without power_x000D_Overall dimensions of 59″W x 29.5″D with variable height between 29.5″- 45.25″H_x000D_Wheel must have locks.</v>
      </c>
      <c r="C54" s="46" t="str">
        <f ca="1">IFERROR(__xludf.DUMMYFUNCTION("importrange(""1gycBs_-XbPJdRSEDic1FKnFZdZWvVXX5oyZX_0WFllU"",""Teacher!c8"")"),"No Preference")</f>
        <v>No Preference</v>
      </c>
      <c r="D54" s="46" t="str">
        <f ca="1">IFERROR(__xludf.DUMMYFUNCTION("importrange(""1gycBs_-XbPJdRSEDic1FKnFZdZWvVXX5oyZX_0WFllU"",""Teacher!d8"")"),"STANDUP-CF60-DW - 60″ Adjustable Stand Up Desk")</f>
        <v>STANDUP-CF60-DW - 60″ Adjustable Stand Up Desk</v>
      </c>
      <c r="E54" s="61">
        <v>0</v>
      </c>
      <c r="F54" s="32"/>
      <c r="G54" s="33">
        <v>121</v>
      </c>
      <c r="H54" s="34">
        <f t="shared" si="4"/>
        <v>0</v>
      </c>
    </row>
    <row r="55" spans="1:9" ht="68.25" customHeight="1">
      <c r="B55" s="52" t="str">
        <f ca="1">IFERROR(__xludf.DUMMYFUNCTION("importrange(""1gycBs_-XbPJdRSEDic1FKnFZdZWvVXX5oyZX_0WFllU"",""Teacher!b9"")"),"Cobi teacher chair
Arms, wheels required")</f>
        <v>Cobi teacher chair_x000D_Arms, wheels required</v>
      </c>
      <c r="C55" s="46" t="str">
        <f ca="1">IFERROR(__xludf.DUMMYFUNCTION("importrange(""1gycBs_-XbPJdRSEDic1FKnFZdZWvVXX5oyZX_0WFllU"",""Teacher!c9"")"),"Steelcase")</f>
        <v>Steelcase</v>
      </c>
      <c r="D55" s="46" t="str">
        <f ca="1">IFERROR(__xludf.DUMMYFUNCTION("importrange(""1gycBs_-XbPJdRSEDic1FKnFZdZWvVXX5oyZX_0WFllU"",""Teacher!d9"")"),"??")</f>
        <v>??</v>
      </c>
      <c r="E55" s="61">
        <v>0</v>
      </c>
      <c r="F55" s="32"/>
      <c r="G55" s="33">
        <v>64</v>
      </c>
      <c r="H55" s="34">
        <f t="shared" si="4"/>
        <v>0</v>
      </c>
    </row>
    <row r="56" spans="1:9" ht="63" customHeight="1">
      <c r="B56" s="52" t="str">
        <f ca="1">IFERROR(__xludf.DUMMYFUNCTION("importrange(""1gycBs_-XbPJdRSEDic1FKnFZdZWvVXX5oyZX_0WFllU"",""Teacher!b10"")"),"Cobi teacher Stool
Arms, wheels required
434 series
Adjustable heights 24""-29"" seat height")</f>
        <v>Cobi teacher Stool_x000D_Arms, wheels required_x000D_434 series_x000D_Adjustable heights 24"-29" seat height</v>
      </c>
      <c r="C56" s="46" t="str">
        <f ca="1">IFERROR(__xludf.DUMMYFUNCTION("importrange(""1gycBs_-XbPJdRSEDic1FKnFZdZWvVXX5oyZX_0WFllU"",""Teacher!c10"")"),"Steelcase")</f>
        <v>Steelcase</v>
      </c>
      <c r="D56" s="46" t="str">
        <f ca="1">IFERROR(__xludf.DUMMYFUNCTION("importrange(""1gycBs_-XbPJdRSEDic1FKnFZdZWvVXX5oyZX_0WFllU"",""Teacher!d10"")"),"??")</f>
        <v>??</v>
      </c>
      <c r="E56" s="61">
        <v>0</v>
      </c>
      <c r="F56" s="32"/>
      <c r="G56" s="33">
        <v>128</v>
      </c>
      <c r="H56" s="34">
        <f t="shared" si="4"/>
        <v>0</v>
      </c>
    </row>
    <row r="57" spans="1:9" ht="75.75" customHeight="1">
      <c r="B57" s="53" t="str">
        <f ca="1">IFERROR(__xludf.DUMMYFUNCTION("importrange(""1gycBs_-XbPJdRSEDic1FKnFZdZWvVXX5oyZX_0WFllU"",""Teacher!b15"")"),"Interchange Cookie Table")</f>
        <v>Interchange Cookie Table</v>
      </c>
      <c r="C57" s="46" t="str">
        <f ca="1">IFERROR(__xludf.DUMMYFUNCTION("importrange(""1gycBs_-XbPJdRSEDic1FKnFZdZWvVXX5oyZX_0WFllU"",""Teacher!c15"")"),"Smith
System")</f>
        <v>Smith_x000D_System</v>
      </c>
      <c r="D57" s="46" t="str">
        <f ca="1">IFERROR(__xludf.DUMMYFUNCTION("importrange(""1gycBs_-XbPJdRSEDic1FKnFZdZWvVXX5oyZX_0WFllU"",""Teacher!d15"")"),"04152        
Interchange Cookie Table   
     48"" x 48"" x 22""-34""")</f>
        <v>04152        _x000D_Interchange Cookie Table   _x000D_     48" x 48" x 22"-34"</v>
      </c>
      <c r="E57" s="61">
        <v>0</v>
      </c>
      <c r="F57" s="32"/>
      <c r="G57" s="33">
        <v>22</v>
      </c>
      <c r="H57" s="34">
        <f t="shared" si="4"/>
        <v>0</v>
      </c>
    </row>
    <row r="58" spans="1:9" ht="52.5" customHeight="1">
      <c r="B58" s="52" t="str">
        <f ca="1">IFERROR(__xludf.DUMMYFUNCTION("importrange(""1gycBs_-XbPJdRSEDic1FKnFZdZWvVXX5oyZX_0WFllU"",""Teacher!b18"")"),"Husky square table (NO Casters)")</f>
        <v>Husky square table (NO Casters)</v>
      </c>
      <c r="C58" s="46" t="str">
        <f ca="1">IFERROR(__xludf.DUMMYFUNCTION("importrange(""1gycBs_-XbPJdRSEDic1FKnFZdZWvVXX5oyZX_0WFllU"",""Teacher!c18"")"),"Smith Systems")</f>
        <v>Smith Systems</v>
      </c>
      <c r="D58" s="46" t="str">
        <f ca="1">IFERROR(__xludf.DUMMYFUNCTION("importrange(""1gycBs_-XbPJdRSEDic1FKnFZdZWvVXX5oyZX_0WFllU"",""Teacher!d18"")"),"SKU: 04370
Husky
48"" x 48""")</f>
        <v>SKU: 04370_x000D_Husky_x000D_48" x 48"</v>
      </c>
      <c r="E58" s="61">
        <v>0</v>
      </c>
      <c r="F58" s="32"/>
      <c r="G58" s="33">
        <v>24</v>
      </c>
      <c r="H58" s="34">
        <f t="shared" si="4"/>
        <v>0</v>
      </c>
    </row>
    <row r="59" spans="1:9" ht="77.25" customHeight="1">
      <c r="B59" s="47" t="str">
        <f ca="1">IFERROR(__xludf.DUMMYFUNCTION("importrange(""1gycBs_-XbPJdRSEDic1FKnFZdZWvVXX5oyZX_0WFllU/"",""ArtMusicHealthK-4!b17"")"),"Planner Rectangle Activity Table – 42″ Deep")</f>
        <v>Planner Rectangle Activity Table – 42″ Deep</v>
      </c>
      <c r="C59" s="46" t="str">
        <f ca="1">IFERROR(__xludf.DUMMYFUNCTION("importrange(""1gycBs_-XbPJdRSEDic1FKnFZdZWvVXX5oyZX_0WFllU/"",""ArtMusicHealthK-4!c17"")"),"Smith Systems")</f>
        <v>Smith Systems</v>
      </c>
      <c r="D59" s="54" t="str">
        <f ca="1">IFERROR(__xludf.DUMMYFUNCTION("importrange(""1gycBs_-XbPJdRSEDic1FKnFZdZWvVXX5oyZX_0WFllU/"",""ArtMusicHealthK-4!d17"")"),"25700
Planner Activity
Table Rectangle
42"" x 60"" x 24""-34""")</f>
        <v>25700_x000D_Planner Activity_x000D_Table Rectangle_x000D_42" x 60" x 24"-34"</v>
      </c>
      <c r="E59" s="61">
        <v>0</v>
      </c>
      <c r="F59" s="32"/>
      <c r="G59" s="33">
        <v>17</v>
      </c>
      <c r="H59" s="34">
        <f t="shared" si="4"/>
        <v>0</v>
      </c>
    </row>
    <row r="60" spans="1:9" ht="94.5" customHeight="1">
      <c r="B60" s="47" t="str">
        <f ca="1">IFERROR(__xludf.DUMMYFUNCTION("importrange(""1gycBs_-XbPJdRSEDic1FKnFZdZWvVXX5oyZX_0WFllU"",""MediaK-4!b15"")"),"Computer desks")</f>
        <v>Computer desks</v>
      </c>
      <c r="C60" s="46" t="str">
        <f ca="1">IFERROR(__xludf.DUMMYFUNCTION("importrange(""1gycBs_-XbPJdRSEDic1FKnFZdZWvVXX5oyZX_0WFllU"",""MediaK-4!c15"")"),"Smith Systems")</f>
        <v>Smith Systems</v>
      </c>
      <c r="D60" s="46" t="str">
        <f ca="1">IFERROR(__xludf.DUMMYFUNCTION("importrange(""1gycBs_-XbPJdRSEDic1FKnFZdZWvVXX5oyZX_0WFllU"",""MediaK-4!d15"")"),"SKU: 01377
Flex Station with Tilt Down Wire Manager  - 24"" X 60"" x 19"" -31""")</f>
        <v>SKU: 01377_x000D_Flex Station with Tilt Down Wire Manager  - 24" X 60" x 19" -31"</v>
      </c>
      <c r="E60" s="61">
        <v>0</v>
      </c>
      <c r="F60" s="32"/>
      <c r="G60" s="33">
        <v>37</v>
      </c>
      <c r="H60" s="34">
        <f t="shared" si="4"/>
        <v>0</v>
      </c>
    </row>
    <row r="61" spans="1:9" ht="53.25" customHeight="1">
      <c r="B61" s="36" t="str">
        <f ca="1">IFERROR(__xludf.DUMMYFUNCTION("importrange(""1gycBs_-XbPJdRSEDic1FKnFZdZWvVXX5oyZX_0WFllU"",""SPEDK-4!B3"")"),"UXL Diamond, mini-Diamond Desk")</f>
        <v>UXL Diamond, mini-Diamond Desk</v>
      </c>
      <c r="C61" s="46" t="str">
        <f ca="1">IFERROR(__xludf.DUMMYFUNCTION("importrange(""1gycBs_-XbPJdRSEDic1FKnFZdZWvVXX5oyZX_0WFllU"",""SPEDK-4!c3"")"),"Smith
Systems")</f>
        <v>Smith_x000D_Systems</v>
      </c>
      <c r="D61" s="46" t="str">
        <f ca="1">IFERROR(__xludf.DUMMYFUNCTION("importrange(""1gycBs_-XbPJdRSEDic1FKnFZdZWvVXX5oyZX_0WFllU"",""spedK-4!d3"")"),"XLSSDM_ _ _ _ _ _ _FL
        UXL Single-Student Diamond        
30"" x 34"" 29.5""
no wheels")</f>
        <v>XLSSDM_ _ _ _ _ _ _FL_x000D_        UXL Single-Student Diamond        _x000D_30" x 34" 29.5"_x000D_no wheels</v>
      </c>
      <c r="E61" s="61">
        <v>0</v>
      </c>
      <c r="F61" s="32"/>
      <c r="G61" s="33">
        <v>236</v>
      </c>
      <c r="H61" s="34">
        <f t="shared" si="4"/>
        <v>0</v>
      </c>
    </row>
    <row r="62" spans="1:9" ht="71.25" customHeight="1">
      <c r="B62" s="47" t="str">
        <f ca="1">IFERROR(__xludf.DUMMYFUNCTION("importrange(""1gycBs_-XbPJdRSEDic1FKnFZdZWvVXX5oyZX_0WFllU"",""ELK-4!b11"")"),"Interchange Two-Student Diamond Desk")</f>
        <v>Interchange Two-Student Diamond Desk</v>
      </c>
      <c r="C62" s="46" t="str">
        <f ca="1">IFERROR(__xludf.DUMMYFUNCTION("importrange(""1gycBs_-XbPJdRSEDic1FKnFZdZWvVXX5oyZX_0WFllU"",""ELK-4!c11"")"),"Smith Systems")</f>
        <v>Smith Systems</v>
      </c>
      <c r="D62" s="46" t="str">
        <f ca="1">IFERROR(__xludf.DUMMYFUNCTION("importrange(""1gycBs_-XbPJdRSEDic1FKnFZdZWvVXX5oyZX_0WFllU"",""ELK-4!d11"")"),"03081        
Interchange Two-Student Diamond Desk
        36"" x 60"" x 22""-34""
no wheels")</f>
        <v>03081        _x000D_Interchange Two-Student Diamond Desk_x000D_        36" x 60" x 22"-34"_x000D_no wheels</v>
      </c>
      <c r="E62" s="61">
        <v>0</v>
      </c>
      <c r="F62" s="32"/>
      <c r="G62" s="33">
        <v>8</v>
      </c>
      <c r="H62" s="34">
        <f t="shared" si="4"/>
        <v>0</v>
      </c>
    </row>
    <row r="63" spans="1:9" ht="72.75" customHeight="1">
      <c r="B63" s="36" t="str">
        <f ca="1">IFERROR(__xludf.DUMMYFUNCTION("importrange(""1gycBs_-XbPJdRSEDic1FKnFZdZWvVXX5oyZX_0WFllU"",""SPEDK-4!B20"")"),"15 cubbie tray mobile unit")</f>
        <v>15 cubbie tray mobile unit</v>
      </c>
      <c r="C63" s="46" t="str">
        <f ca="1">IFERROR(__xludf.DUMMYFUNCTION("importrange(""1gycBs_-XbPJdRSEDic1FKnFZdZWvVXX5oyZX_0WFllU"",""SPEDK-4!c20"")"),"Jonti-Craft")</f>
        <v>Jonti-Craft</v>
      </c>
      <c r="D63" s="46" t="str">
        <f ca="1">IFERROR(__xludf.DUMMYFUNCTION("importrange(""1gycBs_-XbPJdRSEDic1FKnFZdZWvVXX5oyZX_0WFllU"",""spedK-4!d20"")"),"Part No: 0648XXJC   06480JC")</f>
        <v>Part No: 0648XXJC   06480JC</v>
      </c>
      <c r="E63" s="61">
        <v>0</v>
      </c>
      <c r="F63" s="32"/>
      <c r="G63" s="33">
        <v>42</v>
      </c>
      <c r="H63" s="34">
        <f t="shared" si="4"/>
        <v>0</v>
      </c>
    </row>
    <row r="64" spans="1:9" ht="66.75" customHeight="1">
      <c r="B64" s="29" t="str">
        <f ca="1">IFERROR(__xludf.DUMMYFUNCTION("importrange(""1gycBs_-XbPJdRSEDic1FKnFZdZWvVXX5oyZX_0WFllU"",""SPEDK-4!B42"")"),"Planner Rectangle Activity Table – 24″ Deep")</f>
        <v>Planner Rectangle Activity Table – 24″ Deep</v>
      </c>
      <c r="C64" s="46" t="str">
        <f ca="1">IFERROR(__xludf.DUMMYFUNCTION("importrange(""1gycBs_-XbPJdRSEDic1FKnFZdZWvVXX5oyZX_0WFllU"",""SPEDK-4!c42"")"),"Smith System")</f>
        <v>Smith System</v>
      </c>
      <c r="D64" s="46" t="str">
        <f ca="1">IFERROR(__xludf.DUMMYFUNCTION("importrange(""1gycBs_-XbPJdRSEDic1FKnFZdZWvVXX5oyZX_0WFllU"",""spedK-4!d42"")"),"25800
Planner Activity Table Rectangle
24"" x 36"" x 24""-34""")</f>
        <v>25800_x000D_Planner Activity Table Rectangle_x000D_24" x 36" x 24"-34"</v>
      </c>
      <c r="E64" s="61">
        <v>0</v>
      </c>
      <c r="F64" s="32"/>
      <c r="G64" s="33">
        <v>2</v>
      </c>
      <c r="H64" s="34">
        <f t="shared" si="4"/>
        <v>0</v>
      </c>
    </row>
    <row r="65" spans="2:9" ht="61.5" customHeight="1">
      <c r="B65" s="55" t="s">
        <v>41</v>
      </c>
      <c r="C65" s="56" t="s">
        <v>42</v>
      </c>
      <c r="D65" s="56" t="s">
        <v>23</v>
      </c>
      <c r="E65" s="61">
        <v>0</v>
      </c>
      <c r="F65" s="32"/>
      <c r="G65" s="33">
        <v>482</v>
      </c>
      <c r="H65" s="34">
        <f t="shared" si="4"/>
        <v>0</v>
      </c>
    </row>
    <row r="66" spans="2:9" ht="72" customHeight="1">
      <c r="B66" s="55" t="s">
        <v>43</v>
      </c>
      <c r="C66" s="56" t="s">
        <v>44</v>
      </c>
      <c r="D66" s="56" t="s">
        <v>24</v>
      </c>
      <c r="E66" s="61">
        <v>0</v>
      </c>
      <c r="F66" s="32"/>
      <c r="G66" s="33">
        <v>60</v>
      </c>
      <c r="H66" s="34">
        <f t="shared" si="4"/>
        <v>0</v>
      </c>
    </row>
    <row r="67" spans="2:9" ht="76" customHeight="1">
      <c r="B67" s="56" t="s">
        <v>45</v>
      </c>
      <c r="C67" s="56" t="s">
        <v>46</v>
      </c>
      <c r="D67" s="56" t="s">
        <v>47</v>
      </c>
      <c r="E67" s="61">
        <v>0</v>
      </c>
      <c r="F67" s="32"/>
      <c r="G67" s="33">
        <v>32</v>
      </c>
      <c r="H67" s="34">
        <f t="shared" si="4"/>
        <v>0</v>
      </c>
    </row>
    <row r="68" spans="2:9" ht="78" customHeight="1">
      <c r="B68" s="55" t="s">
        <v>48</v>
      </c>
      <c r="C68" s="56" t="s">
        <v>42</v>
      </c>
      <c r="D68" s="56"/>
      <c r="E68" s="61">
        <v>0</v>
      </c>
      <c r="F68" s="32"/>
      <c r="G68" s="33">
        <v>4</v>
      </c>
      <c r="H68" s="34">
        <f t="shared" si="4"/>
        <v>0</v>
      </c>
    </row>
    <row r="69" spans="2:9" ht="72" customHeight="1">
      <c r="B69" s="56" t="s">
        <v>49</v>
      </c>
      <c r="C69" s="56" t="s">
        <v>42</v>
      </c>
      <c r="D69" s="56" t="s">
        <v>50</v>
      </c>
      <c r="E69" s="61">
        <v>0</v>
      </c>
      <c r="F69" s="32"/>
      <c r="G69" s="33">
        <v>27</v>
      </c>
      <c r="H69" s="34">
        <f t="shared" si="4"/>
        <v>0</v>
      </c>
    </row>
    <row r="70" spans="2:9" ht="77" customHeight="1">
      <c r="B70" s="55" t="s">
        <v>51</v>
      </c>
      <c r="C70" s="56" t="s">
        <v>25</v>
      </c>
      <c r="D70" s="56" t="s">
        <v>26</v>
      </c>
      <c r="E70" s="61">
        <v>0</v>
      </c>
      <c r="F70" s="32"/>
      <c r="G70" s="33">
        <v>64</v>
      </c>
      <c r="H70" s="34">
        <f t="shared" si="4"/>
        <v>0</v>
      </c>
    </row>
    <row r="71" spans="2:9" ht="90" customHeight="1">
      <c r="B71" s="56" t="s">
        <v>0</v>
      </c>
      <c r="C71" s="56" t="s">
        <v>1</v>
      </c>
      <c r="D71" s="56" t="s">
        <v>2</v>
      </c>
      <c r="E71" s="61">
        <v>0</v>
      </c>
      <c r="F71" s="32"/>
      <c r="G71" s="33">
        <v>8</v>
      </c>
      <c r="H71" s="34">
        <f t="shared" si="4"/>
        <v>0</v>
      </c>
    </row>
    <row r="72" spans="2:9" ht="149" customHeight="1">
      <c r="B72" s="56" t="s">
        <v>13</v>
      </c>
      <c r="C72" s="56" t="s">
        <v>5</v>
      </c>
      <c r="D72" s="56" t="s">
        <v>4</v>
      </c>
      <c r="E72" s="61">
        <v>0</v>
      </c>
      <c r="F72" s="32"/>
      <c r="G72" s="33">
        <v>40</v>
      </c>
      <c r="H72" s="34">
        <f t="shared" si="4"/>
        <v>0</v>
      </c>
      <c r="I72" s="62" t="s">
        <v>6</v>
      </c>
    </row>
    <row r="73" spans="2:9" ht="104" customHeight="1">
      <c r="B73" s="55" t="s">
        <v>14</v>
      </c>
      <c r="C73" s="56" t="s">
        <v>1</v>
      </c>
      <c r="D73" s="56" t="s">
        <v>15</v>
      </c>
      <c r="E73" s="61">
        <v>0</v>
      </c>
      <c r="F73" s="32"/>
      <c r="G73" s="33">
        <v>48</v>
      </c>
      <c r="H73" s="34">
        <f t="shared" si="4"/>
        <v>0</v>
      </c>
    </row>
    <row r="74" spans="2:9" ht="84" customHeight="1">
      <c r="B74" s="55" t="s">
        <v>16</v>
      </c>
      <c r="C74" s="56" t="s">
        <v>1</v>
      </c>
      <c r="D74" s="56" t="s">
        <v>17</v>
      </c>
      <c r="E74" s="61">
        <v>0</v>
      </c>
      <c r="F74" s="32"/>
      <c r="G74" s="33">
        <v>480</v>
      </c>
      <c r="H74" s="34">
        <f t="shared" si="4"/>
        <v>0</v>
      </c>
    </row>
    <row r="75" spans="2:9" ht="76.5" customHeight="1">
      <c r="B75" s="55" t="s">
        <v>18</v>
      </c>
      <c r="C75" s="56" t="s">
        <v>19</v>
      </c>
      <c r="D75" s="56" t="s">
        <v>20</v>
      </c>
      <c r="E75" s="61">
        <v>0</v>
      </c>
      <c r="F75" s="32"/>
      <c r="G75" s="33">
        <v>96</v>
      </c>
      <c r="H75" s="34">
        <f t="shared" si="4"/>
        <v>0</v>
      </c>
    </row>
    <row r="76" spans="2:9" ht="80" customHeight="1">
      <c r="B76" s="56" t="s">
        <v>21</v>
      </c>
      <c r="C76" s="56" t="s">
        <v>46</v>
      </c>
      <c r="D76" s="56" t="s">
        <v>22</v>
      </c>
      <c r="E76" s="61">
        <v>0</v>
      </c>
      <c r="F76" s="32"/>
      <c r="G76" s="33">
        <v>21</v>
      </c>
      <c r="H76" s="34">
        <f t="shared" si="4"/>
        <v>0</v>
      </c>
      <c r="I76" s="63"/>
    </row>
    <row r="77" spans="2:9" ht="46" customHeight="1">
      <c r="B77" s="1"/>
      <c r="C77" s="2"/>
      <c r="D77" s="3"/>
    </row>
    <row r="78" spans="2:9" ht="15">
      <c r="B78" s="1"/>
      <c r="C78" s="2"/>
      <c r="D78" s="3"/>
    </row>
    <row r="79" spans="2:9" ht="15">
      <c r="B79" s="1"/>
      <c r="C79" s="2"/>
      <c r="D79" s="3"/>
    </row>
    <row r="80" spans="2:9" ht="15">
      <c r="B80" s="1"/>
      <c r="C80" s="2"/>
      <c r="D80" s="3"/>
    </row>
    <row r="81" spans="2:4" ht="15">
      <c r="B81" s="1"/>
      <c r="C81" s="2"/>
      <c r="D81" s="3"/>
    </row>
    <row r="82" spans="2:4" ht="15">
      <c r="B82" s="1"/>
      <c r="C82" s="2"/>
      <c r="D82" s="3"/>
    </row>
    <row r="83" spans="2:4" ht="15">
      <c r="B83" s="1"/>
      <c r="C83" s="2"/>
      <c r="D83" s="3"/>
    </row>
    <row r="84" spans="2:4" ht="15">
      <c r="B84" s="1"/>
      <c r="C84" s="2"/>
      <c r="D84" s="3"/>
    </row>
    <row r="85" spans="2:4" ht="15">
      <c r="B85" s="1"/>
      <c r="C85" s="2"/>
      <c r="D85" s="3"/>
    </row>
    <row r="86" spans="2:4" ht="15">
      <c r="B86" s="1"/>
      <c r="C86" s="2"/>
      <c r="D86" s="3"/>
    </row>
    <row r="87" spans="2:4" ht="15">
      <c r="B87" s="1"/>
      <c r="C87" s="2"/>
      <c r="D87" s="3"/>
    </row>
    <row r="88" spans="2:4" ht="15">
      <c r="B88" s="1"/>
      <c r="C88" s="2"/>
      <c r="D88" s="3"/>
    </row>
    <row r="89" spans="2:4" ht="15">
      <c r="B89" s="1"/>
      <c r="C89" s="2"/>
      <c r="D89" s="3"/>
    </row>
    <row r="90" spans="2:4" ht="15">
      <c r="B90" s="1"/>
      <c r="C90" s="2"/>
      <c r="D90" s="3"/>
    </row>
    <row r="91" spans="2:4" ht="15">
      <c r="B91" s="1"/>
      <c r="C91" s="2"/>
      <c r="D91" s="3"/>
    </row>
    <row r="92" spans="2:4" ht="15">
      <c r="B92" s="1"/>
      <c r="C92" s="2"/>
      <c r="D92" s="3"/>
    </row>
    <row r="93" spans="2:4" ht="15">
      <c r="B93" s="1"/>
      <c r="C93" s="2"/>
      <c r="D93" s="3"/>
    </row>
    <row r="94" spans="2:4" ht="15">
      <c r="B94" s="1"/>
      <c r="C94" s="2"/>
      <c r="D94" s="3"/>
    </row>
    <row r="95" spans="2:4" ht="15">
      <c r="B95" s="1"/>
      <c r="C95" s="2"/>
      <c r="D95" s="3"/>
    </row>
    <row r="96" spans="2:4" ht="15">
      <c r="B96" s="1"/>
      <c r="C96" s="2"/>
      <c r="D96" s="3"/>
    </row>
    <row r="97" spans="2:4" ht="15">
      <c r="B97" s="1"/>
      <c r="C97" s="2"/>
      <c r="D97" s="3"/>
    </row>
    <row r="98" spans="2:4" ht="15">
      <c r="B98" s="1"/>
      <c r="C98" s="2"/>
      <c r="D98" s="3"/>
    </row>
    <row r="99" spans="2:4" ht="15">
      <c r="B99" s="1"/>
      <c r="C99" s="2"/>
      <c r="D99" s="3"/>
    </row>
    <row r="100" spans="2:4" ht="15">
      <c r="B100" s="1"/>
      <c r="C100" s="2"/>
      <c r="D100" s="3"/>
    </row>
    <row r="101" spans="2:4" ht="15">
      <c r="B101" s="1"/>
      <c r="C101" s="2"/>
      <c r="D101" s="3"/>
    </row>
    <row r="102" spans="2:4" ht="15">
      <c r="B102" s="1"/>
      <c r="C102" s="2"/>
      <c r="D102" s="3"/>
    </row>
    <row r="103" spans="2:4" ht="15">
      <c r="B103" s="1"/>
      <c r="C103" s="2"/>
      <c r="D103" s="3"/>
    </row>
    <row r="104" spans="2:4" ht="15">
      <c r="B104" s="1"/>
      <c r="C104" s="2"/>
      <c r="D104" s="3"/>
    </row>
    <row r="105" spans="2:4" ht="15">
      <c r="B105" s="1"/>
      <c r="C105" s="2"/>
      <c r="D105" s="3"/>
    </row>
    <row r="106" spans="2:4" ht="15">
      <c r="B106" s="1"/>
      <c r="C106" s="2"/>
      <c r="D106" s="3"/>
    </row>
    <row r="107" spans="2:4" ht="15">
      <c r="B107" s="1"/>
      <c r="C107" s="2"/>
      <c r="D107" s="3"/>
    </row>
    <row r="108" spans="2:4" ht="15">
      <c r="B108" s="1"/>
      <c r="C108" s="2"/>
      <c r="D108" s="3"/>
    </row>
    <row r="109" spans="2:4" ht="15">
      <c r="B109" s="1"/>
      <c r="C109" s="2"/>
      <c r="D109" s="3"/>
    </row>
    <row r="110" spans="2:4" ht="15">
      <c r="B110" s="1"/>
      <c r="C110" s="2"/>
      <c r="D110" s="3"/>
    </row>
    <row r="111" spans="2:4" ht="15">
      <c r="B111" s="1"/>
      <c r="C111" s="2"/>
      <c r="D111" s="3"/>
    </row>
    <row r="112" spans="2:4" ht="15">
      <c r="B112" s="1"/>
      <c r="C112" s="2"/>
      <c r="D112" s="3"/>
    </row>
    <row r="113" spans="2:4" ht="15">
      <c r="B113" s="1"/>
      <c r="C113" s="2"/>
      <c r="D113" s="3"/>
    </row>
    <row r="114" spans="2:4" ht="15">
      <c r="B114" s="1"/>
      <c r="C114" s="2"/>
      <c r="D114" s="3"/>
    </row>
    <row r="115" spans="2:4" ht="15">
      <c r="B115" s="1"/>
      <c r="C115" s="2"/>
      <c r="D115" s="3"/>
    </row>
    <row r="116" spans="2:4" ht="15">
      <c r="B116" s="1"/>
      <c r="C116" s="2"/>
      <c r="D116" s="3"/>
    </row>
    <row r="117" spans="2:4" ht="15">
      <c r="B117" s="1"/>
      <c r="C117" s="2"/>
      <c r="D117" s="3"/>
    </row>
    <row r="118" spans="2:4" ht="15">
      <c r="B118" s="1"/>
      <c r="C118" s="2"/>
      <c r="D118" s="3"/>
    </row>
    <row r="119" spans="2:4" ht="15">
      <c r="B119" s="1"/>
      <c r="C119" s="2"/>
      <c r="D119" s="3"/>
    </row>
    <row r="120" spans="2:4" ht="15">
      <c r="B120" s="1"/>
      <c r="C120" s="2"/>
      <c r="D120" s="3"/>
    </row>
    <row r="121" spans="2:4" ht="15">
      <c r="B121" s="1"/>
      <c r="C121" s="2"/>
      <c r="D121" s="3"/>
    </row>
    <row r="122" spans="2:4" ht="15">
      <c r="B122" s="1"/>
      <c r="C122" s="2"/>
      <c r="D122" s="3"/>
    </row>
    <row r="123" spans="2:4" ht="15">
      <c r="B123" s="1"/>
      <c r="C123" s="2"/>
      <c r="D123" s="3"/>
    </row>
    <row r="124" spans="2:4" ht="15">
      <c r="B124" s="1"/>
      <c r="C124" s="2"/>
      <c r="D124" s="3"/>
    </row>
    <row r="125" spans="2:4" ht="15">
      <c r="B125" s="1"/>
      <c r="C125" s="2"/>
      <c r="D125" s="3"/>
    </row>
    <row r="126" spans="2:4" ht="15">
      <c r="B126" s="1"/>
      <c r="C126" s="2"/>
      <c r="D126" s="3"/>
    </row>
    <row r="127" spans="2:4" ht="15">
      <c r="B127" s="1"/>
      <c r="C127" s="2"/>
      <c r="D127" s="3"/>
    </row>
    <row r="128" spans="2:4" ht="15">
      <c r="B128" s="1"/>
      <c r="C128" s="2"/>
      <c r="D128" s="3"/>
    </row>
    <row r="129" spans="2:4" ht="15">
      <c r="B129" s="1"/>
      <c r="C129" s="2"/>
      <c r="D129" s="3"/>
    </row>
    <row r="130" spans="2:4" ht="15">
      <c r="B130" s="1"/>
      <c r="C130" s="2"/>
      <c r="D130" s="3"/>
    </row>
    <row r="131" spans="2:4" ht="15">
      <c r="B131" s="1"/>
      <c r="C131" s="2"/>
      <c r="D131" s="3"/>
    </row>
    <row r="132" spans="2:4" ht="15">
      <c r="B132" s="1"/>
      <c r="C132" s="2"/>
      <c r="D132" s="3"/>
    </row>
    <row r="133" spans="2:4" ht="15">
      <c r="B133" s="1"/>
      <c r="C133" s="2"/>
      <c r="D133" s="3"/>
    </row>
    <row r="134" spans="2:4" ht="15">
      <c r="B134" s="1"/>
      <c r="C134" s="2"/>
      <c r="D134" s="3"/>
    </row>
    <row r="135" spans="2:4" ht="15">
      <c r="B135" s="1"/>
      <c r="C135" s="2"/>
      <c r="D135" s="3"/>
    </row>
    <row r="136" spans="2:4" ht="15">
      <c r="B136" s="1"/>
      <c r="C136" s="2"/>
      <c r="D136" s="3"/>
    </row>
    <row r="137" spans="2:4" ht="15">
      <c r="B137" s="1"/>
      <c r="C137" s="2"/>
      <c r="D137" s="3"/>
    </row>
    <row r="138" spans="2:4" ht="15">
      <c r="B138" s="1"/>
      <c r="C138" s="2"/>
      <c r="D138" s="3"/>
    </row>
    <row r="139" spans="2:4" ht="15">
      <c r="B139" s="1"/>
      <c r="C139" s="2"/>
      <c r="D139" s="3"/>
    </row>
    <row r="140" spans="2:4" ht="15">
      <c r="B140" s="1"/>
      <c r="C140" s="2"/>
      <c r="D140" s="3"/>
    </row>
    <row r="141" spans="2:4" ht="15">
      <c r="B141" s="1"/>
      <c r="C141" s="2"/>
      <c r="D141" s="3"/>
    </row>
    <row r="142" spans="2:4" ht="15">
      <c r="B142" s="1"/>
      <c r="C142" s="2"/>
      <c r="D142" s="3"/>
    </row>
    <row r="143" spans="2:4" ht="15">
      <c r="B143" s="1"/>
      <c r="C143" s="2"/>
      <c r="D143" s="3"/>
    </row>
    <row r="144" spans="2:4" ht="15">
      <c r="B144" s="1"/>
      <c r="C144" s="2"/>
      <c r="D144" s="3"/>
    </row>
    <row r="145" spans="2:4" ht="15">
      <c r="B145" s="1"/>
      <c r="C145" s="2"/>
      <c r="D145" s="3"/>
    </row>
    <row r="146" spans="2:4" ht="15">
      <c r="B146" s="1"/>
      <c r="C146" s="2"/>
      <c r="D146" s="3"/>
    </row>
    <row r="147" spans="2:4" ht="15">
      <c r="B147" s="1"/>
      <c r="C147" s="2"/>
      <c r="D147" s="3"/>
    </row>
    <row r="148" spans="2:4" ht="15">
      <c r="B148" s="1"/>
      <c r="C148" s="2"/>
      <c r="D148" s="3"/>
    </row>
    <row r="149" spans="2:4" ht="15">
      <c r="B149" s="1"/>
      <c r="C149" s="2"/>
      <c r="D149" s="3"/>
    </row>
    <row r="150" spans="2:4" ht="15">
      <c r="B150" s="1"/>
      <c r="C150" s="2"/>
      <c r="D150" s="3"/>
    </row>
    <row r="151" spans="2:4" ht="15">
      <c r="B151" s="1"/>
      <c r="C151" s="2"/>
      <c r="D151" s="3"/>
    </row>
    <row r="152" spans="2:4" ht="15">
      <c r="B152" s="1"/>
      <c r="C152" s="2"/>
      <c r="D152" s="3"/>
    </row>
    <row r="153" spans="2:4" ht="15">
      <c r="B153" s="1"/>
      <c r="C153" s="2"/>
      <c r="D153" s="3"/>
    </row>
    <row r="154" spans="2:4" ht="15">
      <c r="B154" s="1"/>
      <c r="C154" s="2"/>
      <c r="D154" s="3"/>
    </row>
    <row r="155" spans="2:4" ht="15">
      <c r="B155" s="1"/>
      <c r="C155" s="2"/>
      <c r="D155" s="3"/>
    </row>
    <row r="156" spans="2:4" ht="15">
      <c r="B156" s="1"/>
      <c r="C156" s="2"/>
      <c r="D156" s="3"/>
    </row>
    <row r="157" spans="2:4" ht="15">
      <c r="B157" s="1"/>
      <c r="C157" s="2"/>
      <c r="D157" s="3"/>
    </row>
    <row r="158" spans="2:4" ht="15">
      <c r="B158" s="1"/>
      <c r="C158" s="2"/>
      <c r="D158" s="3"/>
    </row>
    <row r="159" spans="2:4" ht="15">
      <c r="B159" s="1"/>
      <c r="C159" s="2"/>
      <c r="D159" s="3"/>
    </row>
    <row r="160" spans="2:4" ht="15">
      <c r="B160" s="1"/>
      <c r="C160" s="2"/>
      <c r="D160" s="3"/>
    </row>
    <row r="161" spans="2:4" ht="15">
      <c r="B161" s="1"/>
      <c r="C161" s="2"/>
      <c r="D161" s="3"/>
    </row>
    <row r="162" spans="2:4" ht="15">
      <c r="B162" s="1"/>
      <c r="C162" s="2"/>
      <c r="D162" s="3"/>
    </row>
    <row r="163" spans="2:4" ht="15">
      <c r="B163" s="1"/>
      <c r="C163" s="2"/>
      <c r="D163" s="3"/>
    </row>
    <row r="164" spans="2:4" ht="15">
      <c r="B164" s="1"/>
      <c r="C164" s="2"/>
      <c r="D164" s="3"/>
    </row>
    <row r="165" spans="2:4" ht="15">
      <c r="B165" s="1"/>
      <c r="C165" s="2"/>
      <c r="D165" s="3"/>
    </row>
    <row r="166" spans="2:4" ht="15">
      <c r="B166" s="1"/>
      <c r="C166" s="2"/>
      <c r="D166" s="3"/>
    </row>
    <row r="167" spans="2:4" ht="15">
      <c r="B167" s="1"/>
      <c r="C167" s="2"/>
      <c r="D167" s="3"/>
    </row>
    <row r="168" spans="2:4" ht="15">
      <c r="B168" s="1"/>
      <c r="C168" s="2"/>
      <c r="D168" s="3"/>
    </row>
    <row r="169" spans="2:4" ht="15">
      <c r="B169" s="1"/>
      <c r="C169" s="2"/>
      <c r="D169" s="3"/>
    </row>
    <row r="170" spans="2:4" ht="15">
      <c r="B170" s="1"/>
      <c r="C170" s="2"/>
      <c r="D170" s="3"/>
    </row>
    <row r="171" spans="2:4" ht="15">
      <c r="B171" s="1"/>
      <c r="C171" s="2"/>
      <c r="D171" s="3"/>
    </row>
    <row r="172" spans="2:4" ht="15">
      <c r="B172" s="1"/>
      <c r="C172" s="2"/>
      <c r="D172" s="3"/>
    </row>
    <row r="173" spans="2:4" ht="15">
      <c r="B173" s="1"/>
      <c r="C173" s="2"/>
      <c r="D173" s="3"/>
    </row>
    <row r="174" spans="2:4" ht="15">
      <c r="B174" s="1"/>
      <c r="C174" s="2"/>
      <c r="D174" s="3"/>
    </row>
    <row r="175" spans="2:4" ht="15">
      <c r="B175" s="1"/>
      <c r="C175" s="2"/>
      <c r="D175" s="3"/>
    </row>
    <row r="176" spans="2:4" ht="15">
      <c r="B176" s="1"/>
      <c r="C176" s="2"/>
      <c r="D176" s="3"/>
    </row>
    <row r="177" spans="2:4" ht="15">
      <c r="B177" s="1"/>
      <c r="C177" s="2"/>
      <c r="D177" s="3"/>
    </row>
    <row r="178" spans="2:4" ht="15">
      <c r="B178" s="1"/>
      <c r="C178" s="2"/>
      <c r="D178" s="3"/>
    </row>
    <row r="179" spans="2:4" ht="15">
      <c r="B179" s="1"/>
      <c r="C179" s="2"/>
      <c r="D179" s="3"/>
    </row>
    <row r="180" spans="2:4" ht="15">
      <c r="B180" s="1"/>
      <c r="C180" s="2"/>
      <c r="D180" s="3"/>
    </row>
    <row r="181" spans="2:4" ht="15">
      <c r="B181" s="1"/>
      <c r="C181" s="2"/>
      <c r="D181" s="3"/>
    </row>
    <row r="182" spans="2:4" ht="15">
      <c r="B182" s="1"/>
      <c r="C182" s="2"/>
      <c r="D182" s="3"/>
    </row>
    <row r="183" spans="2:4" ht="15">
      <c r="B183" s="1"/>
      <c r="C183" s="2"/>
      <c r="D183" s="3"/>
    </row>
    <row r="184" spans="2:4" ht="15">
      <c r="B184" s="1"/>
      <c r="C184" s="2"/>
      <c r="D184" s="3"/>
    </row>
    <row r="185" spans="2:4" ht="15">
      <c r="B185" s="1"/>
      <c r="C185" s="2"/>
      <c r="D185" s="3"/>
    </row>
    <row r="186" spans="2:4" ht="15">
      <c r="B186" s="1"/>
      <c r="C186" s="2"/>
      <c r="D186" s="3"/>
    </row>
    <row r="187" spans="2:4" ht="15">
      <c r="B187" s="1"/>
      <c r="C187" s="2"/>
      <c r="D187" s="3"/>
    </row>
    <row r="188" spans="2:4" ht="15">
      <c r="B188" s="1"/>
      <c r="C188" s="2"/>
      <c r="D188" s="3"/>
    </row>
    <row r="189" spans="2:4" ht="15">
      <c r="B189" s="1"/>
      <c r="C189" s="2"/>
      <c r="D189" s="3"/>
    </row>
    <row r="190" spans="2:4" ht="15">
      <c r="B190" s="1"/>
      <c r="C190" s="2"/>
      <c r="D190" s="3"/>
    </row>
    <row r="191" spans="2:4" ht="15">
      <c r="B191" s="1"/>
      <c r="C191" s="2"/>
      <c r="D191" s="3"/>
    </row>
    <row r="192" spans="2:4" ht="15">
      <c r="B192" s="1"/>
      <c r="C192" s="2"/>
      <c r="D192" s="3"/>
    </row>
    <row r="193" spans="2:4" ht="15">
      <c r="B193" s="1"/>
      <c r="C193" s="2"/>
      <c r="D193" s="3"/>
    </row>
    <row r="194" spans="2:4" ht="15">
      <c r="B194" s="1"/>
      <c r="C194" s="2"/>
      <c r="D194" s="3"/>
    </row>
    <row r="195" spans="2:4" ht="15">
      <c r="B195" s="1"/>
      <c r="C195" s="2"/>
      <c r="D195" s="3"/>
    </row>
    <row r="196" spans="2:4" ht="15">
      <c r="B196" s="1"/>
      <c r="C196" s="2"/>
      <c r="D196" s="3"/>
    </row>
    <row r="197" spans="2:4" ht="15">
      <c r="B197" s="1"/>
      <c r="C197" s="2"/>
      <c r="D197" s="3"/>
    </row>
    <row r="198" spans="2:4" ht="15">
      <c r="B198" s="1"/>
      <c r="C198" s="2"/>
      <c r="D198" s="3"/>
    </row>
    <row r="199" spans="2:4" ht="15">
      <c r="B199" s="1"/>
      <c r="C199" s="2"/>
      <c r="D199" s="3"/>
    </row>
    <row r="200" spans="2:4" ht="15">
      <c r="B200" s="1"/>
      <c r="C200" s="2"/>
      <c r="D200" s="3"/>
    </row>
    <row r="201" spans="2:4" ht="15">
      <c r="B201" s="1"/>
      <c r="C201" s="2"/>
      <c r="D201" s="3"/>
    </row>
    <row r="202" spans="2:4" ht="15">
      <c r="B202" s="1"/>
      <c r="C202" s="2"/>
      <c r="D202" s="3"/>
    </row>
    <row r="203" spans="2:4" ht="15">
      <c r="B203" s="1"/>
      <c r="C203" s="2"/>
      <c r="D203" s="3"/>
    </row>
    <row r="204" spans="2:4" ht="15">
      <c r="B204" s="1"/>
      <c r="C204" s="2"/>
      <c r="D204" s="3"/>
    </row>
    <row r="205" spans="2:4" ht="15">
      <c r="B205" s="1"/>
      <c r="C205" s="2"/>
      <c r="D205" s="3"/>
    </row>
    <row r="206" spans="2:4" ht="15">
      <c r="B206" s="1"/>
      <c r="C206" s="2"/>
      <c r="D206" s="3"/>
    </row>
    <row r="207" spans="2:4" ht="15">
      <c r="B207" s="1"/>
      <c r="C207" s="2"/>
      <c r="D207" s="3"/>
    </row>
    <row r="208" spans="2:4" ht="15">
      <c r="B208" s="1"/>
      <c r="C208" s="2"/>
      <c r="D208" s="3"/>
    </row>
    <row r="209" spans="2:4" ht="15">
      <c r="B209" s="1"/>
      <c r="C209" s="2"/>
      <c r="D209" s="3"/>
    </row>
    <row r="210" spans="2:4" ht="15">
      <c r="B210" s="1"/>
      <c r="C210" s="2"/>
      <c r="D210" s="3"/>
    </row>
    <row r="211" spans="2:4" ht="15">
      <c r="B211" s="1"/>
      <c r="C211" s="2"/>
      <c r="D211" s="3"/>
    </row>
    <row r="212" spans="2:4" ht="15">
      <c r="B212" s="1"/>
      <c r="C212" s="2"/>
      <c r="D212" s="3"/>
    </row>
    <row r="213" spans="2:4" ht="15">
      <c r="B213" s="1"/>
      <c r="C213" s="2"/>
      <c r="D213" s="3"/>
    </row>
    <row r="214" spans="2:4" ht="15">
      <c r="B214" s="1"/>
      <c r="C214" s="2"/>
      <c r="D214" s="3"/>
    </row>
    <row r="215" spans="2:4" ht="15">
      <c r="B215" s="1"/>
      <c r="C215" s="2"/>
      <c r="D215" s="3"/>
    </row>
    <row r="216" spans="2:4" ht="15">
      <c r="B216" s="1"/>
      <c r="C216" s="2"/>
      <c r="D216" s="3"/>
    </row>
    <row r="217" spans="2:4" ht="15">
      <c r="B217" s="1"/>
      <c r="C217" s="2"/>
      <c r="D217" s="3"/>
    </row>
    <row r="218" spans="2:4" ht="15">
      <c r="B218" s="1"/>
      <c r="C218" s="2"/>
      <c r="D218" s="3"/>
    </row>
    <row r="219" spans="2:4" ht="15">
      <c r="B219" s="1"/>
      <c r="C219" s="2"/>
      <c r="D219" s="3"/>
    </row>
    <row r="220" spans="2:4" ht="15">
      <c r="B220" s="1"/>
      <c r="C220" s="2"/>
      <c r="D220" s="3"/>
    </row>
    <row r="221" spans="2:4" ht="15">
      <c r="B221" s="1"/>
      <c r="C221" s="2"/>
      <c r="D221" s="3"/>
    </row>
    <row r="222" spans="2:4" ht="15">
      <c r="B222" s="1"/>
      <c r="C222" s="2"/>
      <c r="D222" s="3"/>
    </row>
    <row r="223" spans="2:4" ht="15">
      <c r="B223" s="1"/>
      <c r="C223" s="2"/>
      <c r="D223" s="3"/>
    </row>
    <row r="224" spans="2:4" ht="15">
      <c r="B224" s="1"/>
      <c r="C224" s="2"/>
      <c r="D224" s="3"/>
    </row>
    <row r="225" spans="2:4" ht="15">
      <c r="B225" s="1"/>
      <c r="C225" s="2"/>
      <c r="D225" s="3"/>
    </row>
    <row r="226" spans="2:4" ht="15">
      <c r="B226" s="1"/>
      <c r="C226" s="2"/>
      <c r="D226" s="3"/>
    </row>
    <row r="227" spans="2:4" ht="15">
      <c r="B227" s="1"/>
      <c r="C227" s="2"/>
      <c r="D227" s="3"/>
    </row>
    <row r="228" spans="2:4" ht="15">
      <c r="B228" s="1"/>
      <c r="C228" s="2"/>
      <c r="D228" s="3"/>
    </row>
    <row r="229" spans="2:4" ht="15">
      <c r="B229" s="1"/>
      <c r="C229" s="2"/>
      <c r="D229" s="3"/>
    </row>
    <row r="230" spans="2:4" ht="15">
      <c r="B230" s="1"/>
      <c r="C230" s="2"/>
      <c r="D230" s="3"/>
    </row>
    <row r="231" spans="2:4" ht="15">
      <c r="B231" s="1"/>
      <c r="C231" s="2"/>
      <c r="D231" s="3"/>
    </row>
    <row r="232" spans="2:4" ht="15">
      <c r="B232" s="1"/>
      <c r="C232" s="2"/>
      <c r="D232" s="3"/>
    </row>
    <row r="233" spans="2:4" ht="15">
      <c r="B233" s="1"/>
      <c r="C233" s="2"/>
      <c r="D233" s="3"/>
    </row>
    <row r="234" spans="2:4" ht="15">
      <c r="B234" s="1"/>
      <c r="C234" s="2"/>
      <c r="D234" s="3"/>
    </row>
    <row r="235" spans="2:4" ht="15">
      <c r="B235" s="1"/>
      <c r="C235" s="2"/>
      <c r="D235" s="3"/>
    </row>
    <row r="236" spans="2:4" ht="15">
      <c r="B236" s="1"/>
      <c r="C236" s="2"/>
      <c r="D236" s="3"/>
    </row>
    <row r="237" spans="2:4" ht="15">
      <c r="B237" s="1"/>
      <c r="C237" s="2"/>
      <c r="D237" s="3"/>
    </row>
    <row r="238" spans="2:4" ht="15">
      <c r="B238" s="1"/>
      <c r="C238" s="2"/>
      <c r="D238" s="3"/>
    </row>
    <row r="239" spans="2:4" ht="15">
      <c r="B239" s="1"/>
      <c r="C239" s="2"/>
      <c r="D239" s="3"/>
    </row>
    <row r="240" spans="2:4" ht="15">
      <c r="B240" s="1"/>
      <c r="C240" s="2"/>
      <c r="D240" s="3"/>
    </row>
    <row r="241" spans="2:4" ht="15">
      <c r="B241" s="1"/>
      <c r="C241" s="2"/>
      <c r="D241" s="3"/>
    </row>
    <row r="242" spans="2:4" ht="15">
      <c r="B242" s="1"/>
      <c r="C242" s="2"/>
      <c r="D242" s="3"/>
    </row>
    <row r="243" spans="2:4" ht="15">
      <c r="B243" s="1"/>
      <c r="C243" s="2"/>
      <c r="D243" s="3"/>
    </row>
    <row r="244" spans="2:4" ht="15">
      <c r="B244" s="1"/>
      <c r="C244" s="2"/>
      <c r="D244" s="3"/>
    </row>
    <row r="245" spans="2:4" ht="15">
      <c r="B245" s="1"/>
      <c r="C245" s="2"/>
      <c r="D245" s="3"/>
    </row>
    <row r="246" spans="2:4" ht="15">
      <c r="B246" s="1"/>
      <c r="C246" s="2"/>
      <c r="D246" s="3"/>
    </row>
    <row r="247" spans="2:4" ht="15">
      <c r="B247" s="1"/>
      <c r="C247" s="2"/>
      <c r="D247" s="3"/>
    </row>
    <row r="248" spans="2:4" ht="15">
      <c r="B248" s="1"/>
      <c r="C248" s="2"/>
      <c r="D248" s="3"/>
    </row>
    <row r="249" spans="2:4" ht="15">
      <c r="B249" s="1"/>
      <c r="C249" s="2"/>
      <c r="D249" s="3"/>
    </row>
    <row r="250" spans="2:4" ht="15">
      <c r="B250" s="1"/>
      <c r="C250" s="2"/>
      <c r="D250" s="3"/>
    </row>
    <row r="251" spans="2:4" ht="15">
      <c r="B251" s="1"/>
      <c r="C251" s="2"/>
      <c r="D251" s="3"/>
    </row>
    <row r="252" spans="2:4" ht="15">
      <c r="B252" s="1"/>
      <c r="C252" s="2"/>
      <c r="D252" s="3"/>
    </row>
    <row r="253" spans="2:4" ht="15">
      <c r="B253" s="1"/>
      <c r="C253" s="2"/>
      <c r="D253" s="3"/>
    </row>
    <row r="254" spans="2:4" ht="15">
      <c r="B254" s="1"/>
      <c r="C254" s="2"/>
      <c r="D254" s="3"/>
    </row>
    <row r="255" spans="2:4" ht="15">
      <c r="B255" s="1"/>
      <c r="C255" s="2"/>
      <c r="D255" s="3"/>
    </row>
    <row r="256" spans="2:4" ht="15">
      <c r="B256" s="1"/>
      <c r="C256" s="2"/>
      <c r="D256" s="3"/>
    </row>
    <row r="257" spans="2:4" ht="15">
      <c r="B257" s="1"/>
      <c r="C257" s="2"/>
      <c r="D257" s="3"/>
    </row>
    <row r="258" spans="2:4" ht="15">
      <c r="B258" s="1"/>
      <c r="C258" s="2"/>
      <c r="D258" s="3"/>
    </row>
    <row r="259" spans="2:4" ht="15">
      <c r="B259" s="1"/>
      <c r="C259" s="2"/>
      <c r="D259" s="3"/>
    </row>
    <row r="260" spans="2:4" ht="15">
      <c r="B260" s="1"/>
      <c r="C260" s="2"/>
      <c r="D260" s="3"/>
    </row>
    <row r="261" spans="2:4" ht="15">
      <c r="B261" s="1"/>
      <c r="C261" s="2"/>
      <c r="D261" s="3"/>
    </row>
    <row r="262" spans="2:4" ht="15">
      <c r="B262" s="1"/>
      <c r="C262" s="2"/>
      <c r="D262" s="3"/>
    </row>
    <row r="263" spans="2:4" ht="15">
      <c r="B263" s="1"/>
      <c r="C263" s="2"/>
      <c r="D263" s="3"/>
    </row>
    <row r="264" spans="2:4" ht="15">
      <c r="B264" s="1"/>
      <c r="C264" s="2"/>
      <c r="D264" s="3"/>
    </row>
    <row r="265" spans="2:4" ht="15">
      <c r="B265" s="1"/>
      <c r="C265" s="2"/>
      <c r="D265" s="3"/>
    </row>
    <row r="266" spans="2:4" ht="15">
      <c r="B266" s="1"/>
      <c r="C266" s="2"/>
      <c r="D266" s="3"/>
    </row>
    <row r="267" spans="2:4" ht="15">
      <c r="B267" s="1"/>
      <c r="C267" s="2"/>
      <c r="D267" s="3"/>
    </row>
    <row r="268" spans="2:4" ht="15">
      <c r="B268" s="1"/>
      <c r="C268" s="2"/>
      <c r="D268" s="3"/>
    </row>
    <row r="269" spans="2:4" ht="15">
      <c r="B269" s="1"/>
      <c r="C269" s="2"/>
      <c r="D269" s="3"/>
    </row>
    <row r="270" spans="2:4" ht="15">
      <c r="B270" s="1"/>
      <c r="C270" s="2"/>
      <c r="D270" s="3"/>
    </row>
    <row r="271" spans="2:4" ht="15">
      <c r="B271" s="1"/>
      <c r="C271" s="2"/>
      <c r="D271" s="3"/>
    </row>
    <row r="272" spans="2:4" ht="15">
      <c r="B272" s="1"/>
      <c r="C272" s="2"/>
      <c r="D272" s="3"/>
    </row>
    <row r="273" spans="2:4" ht="15">
      <c r="B273" s="1"/>
      <c r="C273" s="2"/>
      <c r="D273" s="3"/>
    </row>
    <row r="274" spans="2:4" ht="15">
      <c r="B274" s="1"/>
      <c r="C274" s="2"/>
      <c r="D274" s="3"/>
    </row>
    <row r="275" spans="2:4" ht="15">
      <c r="B275" s="1"/>
      <c r="C275" s="2"/>
      <c r="D275" s="3"/>
    </row>
    <row r="276" spans="2:4" ht="15">
      <c r="B276" s="1"/>
      <c r="C276" s="2"/>
      <c r="D276" s="3"/>
    </row>
    <row r="277" spans="2:4" ht="15">
      <c r="B277" s="1"/>
      <c r="C277" s="2"/>
      <c r="D277" s="3"/>
    </row>
    <row r="278" spans="2:4" ht="15">
      <c r="B278" s="1"/>
      <c r="C278" s="2"/>
      <c r="D278" s="3"/>
    </row>
    <row r="279" spans="2:4" ht="15">
      <c r="B279" s="1"/>
      <c r="C279" s="2"/>
      <c r="D279" s="3"/>
    </row>
    <row r="280" spans="2:4" ht="15">
      <c r="B280" s="1"/>
      <c r="C280" s="2"/>
      <c r="D280" s="3"/>
    </row>
    <row r="281" spans="2:4" ht="15">
      <c r="B281" s="1"/>
      <c r="C281" s="2"/>
      <c r="D281" s="3"/>
    </row>
    <row r="282" spans="2:4" ht="15">
      <c r="B282" s="1"/>
      <c r="C282" s="2"/>
      <c r="D282" s="3"/>
    </row>
    <row r="283" spans="2:4" ht="15">
      <c r="B283" s="1"/>
      <c r="C283" s="2"/>
      <c r="D283" s="3"/>
    </row>
    <row r="284" spans="2:4" ht="15">
      <c r="B284" s="1"/>
      <c r="C284" s="2"/>
      <c r="D284" s="3"/>
    </row>
    <row r="285" spans="2:4" ht="15">
      <c r="B285" s="1"/>
      <c r="C285" s="2"/>
      <c r="D285" s="3"/>
    </row>
    <row r="286" spans="2:4" ht="15">
      <c r="B286" s="1"/>
      <c r="C286" s="2"/>
      <c r="D286" s="3"/>
    </row>
    <row r="287" spans="2:4" ht="15">
      <c r="B287" s="1"/>
      <c r="C287" s="2"/>
      <c r="D287" s="3"/>
    </row>
    <row r="288" spans="2:4" ht="15">
      <c r="B288" s="1"/>
      <c r="C288" s="2"/>
      <c r="D288" s="3"/>
    </row>
    <row r="289" spans="2:4" ht="15">
      <c r="B289" s="1"/>
      <c r="C289" s="2"/>
      <c r="D289" s="3"/>
    </row>
    <row r="290" spans="2:4" ht="15">
      <c r="B290" s="1"/>
      <c r="C290" s="2"/>
      <c r="D290" s="3"/>
    </row>
    <row r="291" spans="2:4" ht="15">
      <c r="B291" s="1"/>
      <c r="C291" s="2"/>
      <c r="D291" s="3"/>
    </row>
    <row r="292" spans="2:4" ht="15">
      <c r="B292" s="1"/>
      <c r="C292" s="2"/>
      <c r="D292" s="3"/>
    </row>
    <row r="293" spans="2:4" ht="15">
      <c r="B293" s="1"/>
      <c r="C293" s="2"/>
      <c r="D293" s="3"/>
    </row>
    <row r="294" spans="2:4" ht="15">
      <c r="B294" s="1"/>
      <c r="C294" s="2"/>
      <c r="D294" s="3"/>
    </row>
    <row r="295" spans="2:4" ht="15">
      <c r="B295" s="1"/>
      <c r="C295" s="2"/>
      <c r="D295" s="3"/>
    </row>
    <row r="296" spans="2:4" ht="15">
      <c r="B296" s="1"/>
      <c r="C296" s="2"/>
      <c r="D296" s="3"/>
    </row>
    <row r="297" spans="2:4" ht="15">
      <c r="B297" s="1"/>
      <c r="C297" s="2"/>
      <c r="D297" s="3"/>
    </row>
    <row r="298" spans="2:4" ht="15">
      <c r="B298" s="1"/>
      <c r="C298" s="2"/>
      <c r="D298" s="3"/>
    </row>
    <row r="299" spans="2:4" ht="15">
      <c r="B299" s="1"/>
      <c r="C299" s="2"/>
      <c r="D299" s="3"/>
    </row>
    <row r="300" spans="2:4" ht="15">
      <c r="B300" s="1"/>
      <c r="C300" s="2"/>
      <c r="D300" s="3"/>
    </row>
    <row r="301" spans="2:4" ht="15">
      <c r="B301" s="1"/>
      <c r="C301" s="2"/>
      <c r="D301" s="3"/>
    </row>
    <row r="302" spans="2:4" ht="15">
      <c r="B302" s="1"/>
      <c r="C302" s="2"/>
      <c r="D302" s="3"/>
    </row>
    <row r="303" spans="2:4" ht="15">
      <c r="B303" s="1"/>
      <c r="C303" s="2"/>
      <c r="D303" s="3"/>
    </row>
    <row r="304" spans="2:4" ht="15">
      <c r="B304" s="1"/>
      <c r="C304" s="2"/>
      <c r="D304" s="3"/>
    </row>
    <row r="305" spans="2:4" ht="15">
      <c r="B305" s="1"/>
      <c r="C305" s="2"/>
      <c r="D305" s="3"/>
    </row>
    <row r="306" spans="2:4" ht="15">
      <c r="B306" s="1"/>
      <c r="C306" s="2"/>
      <c r="D306" s="3"/>
    </row>
    <row r="307" spans="2:4" ht="15">
      <c r="B307" s="1"/>
      <c r="C307" s="2"/>
      <c r="D307" s="3"/>
    </row>
    <row r="308" spans="2:4" ht="15">
      <c r="B308" s="1"/>
      <c r="C308" s="2"/>
      <c r="D308" s="3"/>
    </row>
    <row r="309" spans="2:4" ht="15">
      <c r="B309" s="1"/>
      <c r="C309" s="2"/>
      <c r="D309" s="3"/>
    </row>
    <row r="310" spans="2:4" ht="15">
      <c r="B310" s="1"/>
      <c r="C310" s="2"/>
      <c r="D310" s="3"/>
    </row>
    <row r="311" spans="2:4" ht="15">
      <c r="B311" s="1"/>
      <c r="C311" s="2"/>
      <c r="D311" s="3"/>
    </row>
    <row r="312" spans="2:4" ht="15">
      <c r="B312" s="1"/>
      <c r="C312" s="2"/>
      <c r="D312" s="3"/>
    </row>
    <row r="313" spans="2:4" ht="15">
      <c r="B313" s="1"/>
      <c r="C313" s="2"/>
      <c r="D313" s="3"/>
    </row>
    <row r="314" spans="2:4" ht="15">
      <c r="B314" s="1"/>
      <c r="C314" s="2"/>
      <c r="D314" s="3"/>
    </row>
    <row r="315" spans="2:4" ht="15">
      <c r="B315" s="1"/>
      <c r="C315" s="2"/>
      <c r="D315" s="3"/>
    </row>
    <row r="316" spans="2:4" ht="15">
      <c r="B316" s="1"/>
      <c r="C316" s="2"/>
      <c r="D316" s="3"/>
    </row>
    <row r="317" spans="2:4" ht="15">
      <c r="B317" s="1"/>
      <c r="C317" s="2"/>
      <c r="D317" s="3"/>
    </row>
    <row r="318" spans="2:4" ht="15">
      <c r="B318" s="1"/>
      <c r="C318" s="2"/>
      <c r="D318" s="3"/>
    </row>
    <row r="319" spans="2:4" ht="15">
      <c r="B319" s="1"/>
      <c r="C319" s="2"/>
      <c r="D319" s="3"/>
    </row>
    <row r="320" spans="2:4" ht="15">
      <c r="B320" s="1"/>
      <c r="C320" s="2"/>
      <c r="D320" s="3"/>
    </row>
    <row r="321" spans="2:4" ht="15">
      <c r="B321" s="1"/>
      <c r="C321" s="2"/>
      <c r="D321" s="3"/>
    </row>
    <row r="322" spans="2:4" ht="15">
      <c r="B322" s="1"/>
      <c r="C322" s="2"/>
      <c r="D322" s="3"/>
    </row>
    <row r="323" spans="2:4" ht="15">
      <c r="B323" s="1"/>
      <c r="C323" s="2"/>
      <c r="D323" s="3"/>
    </row>
    <row r="324" spans="2:4" ht="15">
      <c r="B324" s="1"/>
      <c r="C324" s="2"/>
      <c r="D324" s="3"/>
    </row>
    <row r="325" spans="2:4" ht="15">
      <c r="B325" s="1"/>
      <c r="C325" s="2"/>
      <c r="D325" s="3"/>
    </row>
    <row r="326" spans="2:4" ht="15">
      <c r="B326" s="1"/>
      <c r="C326" s="2"/>
      <c r="D326" s="3"/>
    </row>
    <row r="327" spans="2:4" ht="15">
      <c r="B327" s="1"/>
      <c r="C327" s="2"/>
      <c r="D327" s="3"/>
    </row>
    <row r="328" spans="2:4" ht="15">
      <c r="B328" s="1"/>
      <c r="C328" s="2"/>
      <c r="D328" s="3"/>
    </row>
    <row r="329" spans="2:4" ht="15">
      <c r="B329" s="1"/>
      <c r="C329" s="2"/>
      <c r="D329" s="3"/>
    </row>
    <row r="330" spans="2:4" ht="15">
      <c r="B330" s="1"/>
      <c r="C330" s="2"/>
      <c r="D330" s="3"/>
    </row>
    <row r="331" spans="2:4" ht="15">
      <c r="B331" s="1"/>
      <c r="C331" s="2"/>
      <c r="D331" s="3"/>
    </row>
    <row r="332" spans="2:4" ht="15">
      <c r="B332" s="1"/>
      <c r="C332" s="2"/>
      <c r="D332" s="3"/>
    </row>
    <row r="333" spans="2:4" ht="15">
      <c r="B333" s="1"/>
      <c r="C333" s="2"/>
      <c r="D333" s="3"/>
    </row>
    <row r="334" spans="2:4" ht="15">
      <c r="B334" s="1"/>
      <c r="C334" s="2"/>
      <c r="D334" s="3"/>
    </row>
    <row r="335" spans="2:4" ht="15">
      <c r="B335" s="1"/>
      <c r="C335" s="2"/>
      <c r="D335" s="3"/>
    </row>
    <row r="336" spans="2:4" ht="15">
      <c r="B336" s="1"/>
      <c r="C336" s="2"/>
      <c r="D336" s="3"/>
    </row>
    <row r="337" spans="2:4" ht="15">
      <c r="B337" s="1"/>
      <c r="C337" s="2"/>
      <c r="D337" s="3"/>
    </row>
    <row r="338" spans="2:4" ht="15">
      <c r="B338" s="1"/>
      <c r="C338" s="2"/>
      <c r="D338" s="3"/>
    </row>
    <row r="339" spans="2:4" ht="15">
      <c r="B339" s="1"/>
      <c r="C339" s="2"/>
      <c r="D339" s="3"/>
    </row>
    <row r="340" spans="2:4" ht="15">
      <c r="B340" s="1"/>
      <c r="C340" s="2"/>
      <c r="D340" s="3"/>
    </row>
    <row r="341" spans="2:4" ht="15">
      <c r="B341" s="1"/>
      <c r="C341" s="2"/>
      <c r="D341" s="3"/>
    </row>
    <row r="342" spans="2:4" ht="15">
      <c r="B342" s="1"/>
      <c r="C342" s="2"/>
      <c r="D342" s="3"/>
    </row>
    <row r="343" spans="2:4" ht="15">
      <c r="B343" s="1"/>
      <c r="C343" s="2"/>
      <c r="D343" s="3"/>
    </row>
    <row r="344" spans="2:4" ht="15">
      <c r="B344" s="1"/>
      <c r="C344" s="2"/>
      <c r="D344" s="3"/>
    </row>
    <row r="345" spans="2:4" ht="15">
      <c r="B345" s="1"/>
      <c r="C345" s="2"/>
      <c r="D345" s="3"/>
    </row>
    <row r="346" spans="2:4" ht="15">
      <c r="B346" s="1"/>
      <c r="C346" s="2"/>
      <c r="D346" s="3"/>
    </row>
    <row r="347" spans="2:4" ht="15">
      <c r="B347" s="1"/>
      <c r="C347" s="2"/>
      <c r="D347" s="3"/>
    </row>
    <row r="348" spans="2:4" ht="15">
      <c r="B348" s="1"/>
      <c r="C348" s="2"/>
      <c r="D348" s="3"/>
    </row>
    <row r="349" spans="2:4" ht="15">
      <c r="B349" s="1"/>
      <c r="C349" s="2"/>
      <c r="D349" s="3"/>
    </row>
    <row r="350" spans="2:4" ht="15">
      <c r="B350" s="1"/>
      <c r="C350" s="2"/>
      <c r="D350" s="3"/>
    </row>
    <row r="351" spans="2:4" ht="15">
      <c r="B351" s="1"/>
      <c r="C351" s="2"/>
      <c r="D351" s="3"/>
    </row>
    <row r="352" spans="2:4" ht="15">
      <c r="B352" s="1"/>
      <c r="C352" s="2"/>
      <c r="D352" s="3"/>
    </row>
    <row r="353" spans="2:4" ht="15">
      <c r="B353" s="1"/>
      <c r="C353" s="2"/>
      <c r="D353" s="3"/>
    </row>
    <row r="354" spans="2:4" ht="15">
      <c r="B354" s="1"/>
      <c r="C354" s="2"/>
      <c r="D354" s="3"/>
    </row>
    <row r="355" spans="2:4" ht="15">
      <c r="B355" s="1"/>
      <c r="C355" s="2"/>
      <c r="D355" s="3"/>
    </row>
    <row r="356" spans="2:4" ht="15">
      <c r="B356" s="1"/>
      <c r="C356" s="2"/>
      <c r="D356" s="3"/>
    </row>
    <row r="357" spans="2:4" ht="15">
      <c r="B357" s="1"/>
      <c r="C357" s="2"/>
      <c r="D357" s="3"/>
    </row>
    <row r="358" spans="2:4" ht="15">
      <c r="B358" s="1"/>
      <c r="C358" s="2"/>
      <c r="D358" s="3"/>
    </row>
    <row r="359" spans="2:4" ht="15">
      <c r="B359" s="1"/>
      <c r="C359" s="2"/>
      <c r="D359" s="3"/>
    </row>
    <row r="360" spans="2:4" ht="15">
      <c r="B360" s="1"/>
      <c r="C360" s="2"/>
      <c r="D360" s="3"/>
    </row>
    <row r="361" spans="2:4" ht="15">
      <c r="B361" s="1"/>
      <c r="C361" s="2"/>
      <c r="D361" s="3"/>
    </row>
    <row r="362" spans="2:4" ht="15">
      <c r="B362" s="1"/>
      <c r="C362" s="2"/>
      <c r="D362" s="3"/>
    </row>
    <row r="363" spans="2:4" ht="15">
      <c r="B363" s="1"/>
      <c r="C363" s="2"/>
      <c r="D363" s="3"/>
    </row>
    <row r="364" spans="2:4" ht="15">
      <c r="B364" s="1"/>
      <c r="C364" s="2"/>
      <c r="D364" s="3"/>
    </row>
    <row r="365" spans="2:4" ht="15">
      <c r="B365" s="1"/>
      <c r="C365" s="2"/>
      <c r="D365" s="3"/>
    </row>
    <row r="366" spans="2:4" ht="15">
      <c r="B366" s="1"/>
      <c r="C366" s="2"/>
      <c r="D366" s="3"/>
    </row>
    <row r="367" spans="2:4" ht="15">
      <c r="B367" s="1"/>
      <c r="C367" s="2"/>
      <c r="D367" s="3"/>
    </row>
    <row r="368" spans="2:4" ht="15">
      <c r="B368" s="1"/>
      <c r="C368" s="2"/>
      <c r="D368" s="3"/>
    </row>
    <row r="369" spans="2:4" ht="15">
      <c r="B369" s="1"/>
      <c r="C369" s="2"/>
      <c r="D369" s="3"/>
    </row>
    <row r="370" spans="2:4" ht="15">
      <c r="B370" s="1"/>
      <c r="C370" s="2"/>
      <c r="D370" s="3"/>
    </row>
    <row r="371" spans="2:4" ht="15">
      <c r="B371" s="1"/>
      <c r="C371" s="2"/>
      <c r="D371" s="3"/>
    </row>
    <row r="372" spans="2:4" ht="15">
      <c r="B372" s="1"/>
      <c r="C372" s="2"/>
      <c r="D372" s="3"/>
    </row>
    <row r="373" spans="2:4" ht="15">
      <c r="B373" s="1"/>
      <c r="C373" s="2"/>
      <c r="D373" s="3"/>
    </row>
    <row r="374" spans="2:4" ht="15">
      <c r="B374" s="1"/>
      <c r="C374" s="2"/>
      <c r="D374" s="3"/>
    </row>
    <row r="375" spans="2:4" ht="15">
      <c r="B375" s="1"/>
      <c r="C375" s="2"/>
      <c r="D375" s="3"/>
    </row>
    <row r="376" spans="2:4" ht="15">
      <c r="B376" s="1"/>
      <c r="C376" s="2"/>
      <c r="D376" s="3"/>
    </row>
    <row r="377" spans="2:4" ht="15">
      <c r="B377" s="1"/>
      <c r="C377" s="2"/>
      <c r="D377" s="3"/>
    </row>
    <row r="378" spans="2:4" ht="15">
      <c r="B378" s="1"/>
      <c r="C378" s="2"/>
      <c r="D378" s="3"/>
    </row>
    <row r="379" spans="2:4" ht="15">
      <c r="B379" s="1"/>
      <c r="C379" s="2"/>
      <c r="D379" s="3"/>
    </row>
    <row r="380" spans="2:4" ht="15">
      <c r="B380" s="1"/>
      <c r="C380" s="2"/>
      <c r="D380" s="3"/>
    </row>
    <row r="381" spans="2:4" ht="15">
      <c r="B381" s="1"/>
      <c r="C381" s="2"/>
      <c r="D381" s="3"/>
    </row>
    <row r="382" spans="2:4" ht="15">
      <c r="B382" s="1"/>
      <c r="C382" s="2"/>
      <c r="D382" s="3"/>
    </row>
    <row r="383" spans="2:4" ht="15">
      <c r="B383" s="1"/>
      <c r="C383" s="2"/>
      <c r="D383" s="3"/>
    </row>
    <row r="384" spans="2:4" ht="15">
      <c r="B384" s="1"/>
      <c r="C384" s="2"/>
      <c r="D384" s="3"/>
    </row>
    <row r="385" spans="2:4" ht="15">
      <c r="B385" s="1"/>
      <c r="C385" s="2"/>
      <c r="D385" s="3"/>
    </row>
    <row r="386" spans="2:4" ht="15">
      <c r="B386" s="1"/>
      <c r="C386" s="2"/>
      <c r="D386" s="3"/>
    </row>
    <row r="387" spans="2:4" ht="15">
      <c r="B387" s="1"/>
      <c r="C387" s="2"/>
      <c r="D387" s="3"/>
    </row>
    <row r="388" spans="2:4" ht="15">
      <c r="B388" s="1"/>
      <c r="C388" s="2"/>
      <c r="D388" s="3"/>
    </row>
    <row r="389" spans="2:4" ht="15">
      <c r="B389" s="1"/>
      <c r="C389" s="2"/>
      <c r="D389" s="3"/>
    </row>
    <row r="390" spans="2:4" ht="15">
      <c r="B390" s="1"/>
      <c r="C390" s="2"/>
      <c r="D390" s="3"/>
    </row>
    <row r="391" spans="2:4" ht="15">
      <c r="B391" s="1"/>
      <c r="C391" s="2"/>
      <c r="D391" s="3"/>
    </row>
    <row r="392" spans="2:4" ht="15">
      <c r="B392" s="1"/>
      <c r="C392" s="2"/>
      <c r="D392" s="3"/>
    </row>
    <row r="393" spans="2:4" ht="15">
      <c r="B393" s="1"/>
      <c r="C393" s="2"/>
      <c r="D393" s="3"/>
    </row>
    <row r="394" spans="2:4" ht="15">
      <c r="B394" s="1"/>
      <c r="C394" s="2"/>
      <c r="D394" s="3"/>
    </row>
    <row r="395" spans="2:4" ht="15">
      <c r="B395" s="1"/>
      <c r="C395" s="2"/>
      <c r="D395" s="3"/>
    </row>
    <row r="396" spans="2:4" ht="15">
      <c r="B396" s="1"/>
      <c r="C396" s="2"/>
      <c r="D396" s="3"/>
    </row>
    <row r="397" spans="2:4" ht="15">
      <c r="B397" s="1"/>
      <c r="C397" s="2"/>
      <c r="D397" s="3"/>
    </row>
    <row r="398" spans="2:4" ht="15">
      <c r="B398" s="1"/>
      <c r="C398" s="2"/>
      <c r="D398" s="3"/>
    </row>
    <row r="399" spans="2:4" ht="15">
      <c r="B399" s="1"/>
      <c r="C399" s="2"/>
      <c r="D399" s="3"/>
    </row>
    <row r="400" spans="2:4" ht="15">
      <c r="B400" s="1"/>
      <c r="C400" s="2"/>
      <c r="D400" s="3"/>
    </row>
    <row r="401" spans="2:4" ht="15">
      <c r="B401" s="1"/>
      <c r="C401" s="2"/>
      <c r="D401" s="3"/>
    </row>
    <row r="402" spans="2:4" ht="15">
      <c r="B402" s="1"/>
      <c r="C402" s="2"/>
      <c r="D402" s="3"/>
    </row>
    <row r="403" spans="2:4" ht="15">
      <c r="B403" s="1"/>
      <c r="C403" s="2"/>
      <c r="D403" s="3"/>
    </row>
    <row r="404" spans="2:4" ht="15">
      <c r="B404" s="1"/>
      <c r="C404" s="2"/>
      <c r="D404" s="3"/>
    </row>
    <row r="405" spans="2:4" ht="15">
      <c r="B405" s="1"/>
      <c r="C405" s="2"/>
      <c r="D405" s="3"/>
    </row>
    <row r="406" spans="2:4" ht="15">
      <c r="B406" s="1"/>
      <c r="C406" s="2"/>
      <c r="D406" s="3"/>
    </row>
    <row r="407" spans="2:4" ht="15">
      <c r="B407" s="1"/>
      <c r="C407" s="2"/>
      <c r="D407" s="3"/>
    </row>
    <row r="408" spans="2:4" ht="15">
      <c r="B408" s="1"/>
      <c r="C408" s="2"/>
      <c r="D408" s="3"/>
    </row>
    <row r="409" spans="2:4" ht="15">
      <c r="B409" s="1"/>
      <c r="C409" s="2"/>
      <c r="D409" s="3"/>
    </row>
    <row r="410" spans="2:4" ht="15">
      <c r="B410" s="1"/>
      <c r="C410" s="2"/>
      <c r="D410" s="3"/>
    </row>
    <row r="411" spans="2:4" ht="15">
      <c r="B411" s="1"/>
      <c r="C411" s="2"/>
      <c r="D411" s="3"/>
    </row>
    <row r="412" spans="2:4" ht="15">
      <c r="B412" s="1"/>
      <c r="C412" s="2"/>
      <c r="D412" s="3"/>
    </row>
    <row r="413" spans="2:4" ht="15">
      <c r="B413" s="1"/>
      <c r="C413" s="2"/>
      <c r="D413" s="3"/>
    </row>
    <row r="414" spans="2:4" ht="15">
      <c r="B414" s="1"/>
      <c r="C414" s="2"/>
      <c r="D414" s="3"/>
    </row>
    <row r="415" spans="2:4" ht="15">
      <c r="B415" s="1"/>
      <c r="C415" s="2"/>
      <c r="D415" s="3"/>
    </row>
    <row r="416" spans="2:4" ht="15">
      <c r="B416" s="1"/>
      <c r="C416" s="2"/>
      <c r="D416" s="3"/>
    </row>
    <row r="417" spans="2:4" ht="15">
      <c r="B417" s="1"/>
      <c r="C417" s="2"/>
      <c r="D417" s="3"/>
    </row>
    <row r="418" spans="2:4" ht="15">
      <c r="B418" s="1"/>
      <c r="C418" s="2"/>
      <c r="D418" s="3"/>
    </row>
    <row r="419" spans="2:4" ht="15">
      <c r="B419" s="1"/>
      <c r="C419" s="2"/>
      <c r="D419" s="3"/>
    </row>
    <row r="420" spans="2:4" ht="15">
      <c r="B420" s="1"/>
      <c r="C420" s="2"/>
      <c r="D420" s="3"/>
    </row>
    <row r="421" spans="2:4" ht="15">
      <c r="B421" s="1"/>
      <c r="C421" s="2"/>
      <c r="D421" s="3"/>
    </row>
    <row r="422" spans="2:4" ht="15">
      <c r="B422" s="1"/>
      <c r="C422" s="2"/>
      <c r="D422" s="3"/>
    </row>
    <row r="423" spans="2:4" ht="15">
      <c r="B423" s="1"/>
      <c r="C423" s="2"/>
      <c r="D423" s="3"/>
    </row>
    <row r="424" spans="2:4" ht="15">
      <c r="B424" s="1"/>
      <c r="C424" s="2"/>
      <c r="D424" s="3"/>
    </row>
    <row r="425" spans="2:4" ht="15">
      <c r="B425" s="1"/>
      <c r="C425" s="2"/>
      <c r="D425" s="3"/>
    </row>
    <row r="426" spans="2:4" ht="15">
      <c r="B426" s="1"/>
      <c r="C426" s="2"/>
      <c r="D426" s="3"/>
    </row>
    <row r="427" spans="2:4" ht="15">
      <c r="B427" s="1"/>
      <c r="C427" s="2"/>
      <c r="D427" s="3"/>
    </row>
    <row r="428" spans="2:4" ht="15">
      <c r="B428" s="1"/>
      <c r="C428" s="2"/>
      <c r="D428" s="3"/>
    </row>
    <row r="429" spans="2:4" ht="15">
      <c r="B429" s="1"/>
      <c r="C429" s="2"/>
      <c r="D429" s="3"/>
    </row>
    <row r="430" spans="2:4" ht="15">
      <c r="B430" s="1"/>
      <c r="C430" s="2"/>
      <c r="D430" s="3"/>
    </row>
    <row r="431" spans="2:4" ht="15">
      <c r="B431" s="1"/>
      <c r="C431" s="2"/>
      <c r="D431" s="3"/>
    </row>
    <row r="432" spans="2:4" ht="15">
      <c r="B432" s="1"/>
      <c r="C432" s="2"/>
      <c r="D432" s="3"/>
    </row>
    <row r="433" spans="2:4" ht="15">
      <c r="B433" s="1"/>
      <c r="C433" s="2"/>
      <c r="D433" s="3"/>
    </row>
    <row r="434" spans="2:4" ht="15">
      <c r="B434" s="1"/>
      <c r="C434" s="2"/>
      <c r="D434" s="3"/>
    </row>
    <row r="435" spans="2:4" ht="15">
      <c r="B435" s="1"/>
      <c r="C435" s="2"/>
      <c r="D435" s="3"/>
    </row>
    <row r="436" spans="2:4" ht="15">
      <c r="B436" s="1"/>
      <c r="C436" s="2"/>
      <c r="D436" s="3"/>
    </row>
    <row r="437" spans="2:4" ht="15">
      <c r="B437" s="1"/>
      <c r="C437" s="2"/>
      <c r="D437" s="3"/>
    </row>
    <row r="438" spans="2:4" ht="15">
      <c r="B438" s="1"/>
      <c r="C438" s="2"/>
      <c r="D438" s="3"/>
    </row>
    <row r="439" spans="2:4" ht="15">
      <c r="B439" s="1"/>
      <c r="C439" s="2"/>
      <c r="D439" s="3"/>
    </row>
    <row r="440" spans="2:4" ht="15">
      <c r="B440" s="1"/>
      <c r="C440" s="2"/>
      <c r="D440" s="3"/>
    </row>
    <row r="441" spans="2:4" ht="15">
      <c r="B441" s="1"/>
      <c r="C441" s="2"/>
      <c r="D441" s="3"/>
    </row>
    <row r="442" spans="2:4" ht="15">
      <c r="B442" s="1"/>
      <c r="C442" s="2"/>
      <c r="D442" s="3"/>
    </row>
    <row r="443" spans="2:4" ht="15">
      <c r="B443" s="1"/>
      <c r="C443" s="2"/>
      <c r="D443" s="3"/>
    </row>
    <row r="444" spans="2:4" ht="15">
      <c r="B444" s="1"/>
      <c r="C444" s="2"/>
      <c r="D444" s="3"/>
    </row>
    <row r="445" spans="2:4" ht="15">
      <c r="B445" s="1"/>
      <c r="C445" s="2"/>
      <c r="D445" s="3"/>
    </row>
    <row r="446" spans="2:4" ht="15">
      <c r="B446" s="1"/>
      <c r="C446" s="2"/>
      <c r="D446" s="3"/>
    </row>
    <row r="447" spans="2:4" ht="15">
      <c r="B447" s="1"/>
      <c r="C447" s="2"/>
      <c r="D447" s="3"/>
    </row>
    <row r="448" spans="2:4" ht="15">
      <c r="B448" s="1"/>
      <c r="C448" s="2"/>
      <c r="D448" s="3"/>
    </row>
    <row r="449" spans="2:4" ht="15">
      <c r="B449" s="1"/>
      <c r="C449" s="2"/>
      <c r="D449" s="3"/>
    </row>
    <row r="450" spans="2:4" ht="15">
      <c r="B450" s="1"/>
      <c r="C450" s="2"/>
      <c r="D450" s="3"/>
    </row>
    <row r="451" spans="2:4" ht="15">
      <c r="B451" s="1"/>
      <c r="C451" s="2"/>
      <c r="D451" s="3"/>
    </row>
    <row r="452" spans="2:4" ht="15">
      <c r="B452" s="1"/>
      <c r="C452" s="2"/>
      <c r="D452" s="3"/>
    </row>
    <row r="453" spans="2:4" ht="15">
      <c r="B453" s="1"/>
      <c r="C453" s="2"/>
      <c r="D453" s="3"/>
    </row>
    <row r="454" spans="2:4" ht="15">
      <c r="B454" s="1"/>
      <c r="C454" s="2"/>
      <c r="D454" s="3"/>
    </row>
    <row r="455" spans="2:4" ht="15">
      <c r="B455" s="1"/>
      <c r="C455" s="2"/>
      <c r="D455" s="3"/>
    </row>
    <row r="456" spans="2:4" ht="15">
      <c r="B456" s="1"/>
      <c r="C456" s="2"/>
      <c r="D456" s="3"/>
    </row>
    <row r="457" spans="2:4" ht="15">
      <c r="B457" s="1"/>
      <c r="C457" s="2"/>
      <c r="D457" s="3"/>
    </row>
    <row r="458" spans="2:4" ht="15">
      <c r="B458" s="1"/>
      <c r="C458" s="2"/>
      <c r="D458" s="3"/>
    </row>
    <row r="459" spans="2:4" ht="15">
      <c r="B459" s="1"/>
      <c r="C459" s="2"/>
      <c r="D459" s="3"/>
    </row>
    <row r="460" spans="2:4" ht="15">
      <c r="B460" s="1"/>
      <c r="C460" s="2"/>
      <c r="D460" s="3"/>
    </row>
    <row r="461" spans="2:4" ht="15">
      <c r="B461" s="1"/>
      <c r="C461" s="2"/>
      <c r="D461" s="3"/>
    </row>
    <row r="462" spans="2:4" ht="15">
      <c r="B462" s="1"/>
      <c r="C462" s="2"/>
      <c r="D462" s="3"/>
    </row>
    <row r="463" spans="2:4" ht="15">
      <c r="B463" s="1"/>
      <c r="C463" s="2"/>
      <c r="D463" s="3"/>
    </row>
    <row r="464" spans="2:4" ht="15">
      <c r="B464" s="1"/>
      <c r="C464" s="2"/>
      <c r="D464" s="3"/>
    </row>
    <row r="465" spans="2:4" ht="15">
      <c r="B465" s="1"/>
      <c r="C465" s="2"/>
      <c r="D465" s="3"/>
    </row>
    <row r="466" spans="2:4" ht="15">
      <c r="B466" s="1"/>
      <c r="C466" s="2"/>
      <c r="D466" s="3"/>
    </row>
    <row r="467" spans="2:4" ht="15">
      <c r="B467" s="1"/>
      <c r="C467" s="2"/>
      <c r="D467" s="3"/>
    </row>
    <row r="468" spans="2:4" ht="15">
      <c r="B468" s="1"/>
      <c r="C468" s="2"/>
      <c r="D468" s="3"/>
    </row>
    <row r="469" spans="2:4" ht="15">
      <c r="B469" s="1"/>
      <c r="C469" s="2"/>
      <c r="D469" s="3"/>
    </row>
    <row r="470" spans="2:4" ht="15">
      <c r="B470" s="1"/>
      <c r="C470" s="2"/>
      <c r="D470" s="3"/>
    </row>
    <row r="471" spans="2:4" ht="15">
      <c r="B471" s="1"/>
      <c r="C471" s="2"/>
      <c r="D471" s="3"/>
    </row>
    <row r="472" spans="2:4" ht="15">
      <c r="B472" s="1"/>
      <c r="C472" s="2"/>
      <c r="D472" s="3"/>
    </row>
    <row r="473" spans="2:4" ht="15">
      <c r="B473" s="1"/>
      <c r="C473" s="2"/>
      <c r="D473" s="3"/>
    </row>
    <row r="474" spans="2:4" ht="15">
      <c r="B474" s="1"/>
      <c r="C474" s="2"/>
      <c r="D474" s="3"/>
    </row>
    <row r="475" spans="2:4" ht="15">
      <c r="B475" s="1"/>
      <c r="C475" s="2"/>
      <c r="D475" s="3"/>
    </row>
    <row r="476" spans="2:4" ht="15">
      <c r="B476" s="1"/>
      <c r="C476" s="2"/>
      <c r="D476" s="3"/>
    </row>
    <row r="477" spans="2:4" ht="15">
      <c r="B477" s="1"/>
      <c r="C477" s="2"/>
      <c r="D477" s="3"/>
    </row>
    <row r="478" spans="2:4" ht="15">
      <c r="B478" s="1"/>
      <c r="C478" s="2"/>
      <c r="D478" s="3"/>
    </row>
    <row r="479" spans="2:4" ht="15">
      <c r="B479" s="1"/>
      <c r="C479" s="2"/>
      <c r="D479" s="3"/>
    </row>
    <row r="480" spans="2:4" ht="15">
      <c r="B480" s="1"/>
      <c r="C480" s="2"/>
      <c r="D480" s="3"/>
    </row>
    <row r="481" spans="2:4" ht="15">
      <c r="B481" s="1"/>
      <c r="C481" s="2"/>
      <c r="D481" s="3"/>
    </row>
    <row r="482" spans="2:4" ht="15">
      <c r="B482" s="1"/>
      <c r="C482" s="2"/>
      <c r="D482" s="3"/>
    </row>
    <row r="483" spans="2:4" ht="15">
      <c r="B483" s="1"/>
      <c r="C483" s="2"/>
      <c r="D483" s="3"/>
    </row>
    <row r="484" spans="2:4" ht="15">
      <c r="B484" s="1"/>
      <c r="C484" s="2"/>
      <c r="D484" s="3"/>
    </row>
    <row r="485" spans="2:4" ht="15">
      <c r="B485" s="1"/>
      <c r="C485" s="2"/>
      <c r="D485" s="3"/>
    </row>
    <row r="486" spans="2:4" ht="15">
      <c r="B486" s="1"/>
      <c r="C486" s="2"/>
      <c r="D486" s="3"/>
    </row>
    <row r="487" spans="2:4" ht="15">
      <c r="B487" s="1"/>
      <c r="C487" s="2"/>
      <c r="D487" s="3"/>
    </row>
    <row r="488" spans="2:4" ht="15">
      <c r="B488" s="1"/>
      <c r="C488" s="2"/>
      <c r="D488" s="3"/>
    </row>
    <row r="489" spans="2:4" ht="15">
      <c r="B489" s="1"/>
      <c r="C489" s="2"/>
      <c r="D489" s="3"/>
    </row>
    <row r="490" spans="2:4" ht="15">
      <c r="B490" s="1"/>
      <c r="C490" s="2"/>
      <c r="D490" s="3"/>
    </row>
    <row r="491" spans="2:4" ht="15">
      <c r="B491" s="1"/>
      <c r="C491" s="2"/>
      <c r="D491" s="3"/>
    </row>
    <row r="492" spans="2:4" ht="15">
      <c r="B492" s="1"/>
      <c r="C492" s="2"/>
      <c r="D492" s="3"/>
    </row>
    <row r="493" spans="2:4" ht="15">
      <c r="B493" s="1"/>
      <c r="C493" s="2"/>
      <c r="D493" s="3"/>
    </row>
    <row r="494" spans="2:4" ht="15">
      <c r="B494" s="1"/>
      <c r="C494" s="2"/>
      <c r="D494" s="3"/>
    </row>
    <row r="495" spans="2:4" ht="15">
      <c r="B495" s="1"/>
      <c r="C495" s="2"/>
      <c r="D495" s="3"/>
    </row>
    <row r="496" spans="2:4" ht="15">
      <c r="B496" s="1"/>
      <c r="C496" s="2"/>
      <c r="D496" s="3"/>
    </row>
    <row r="497" spans="2:4" ht="15">
      <c r="B497" s="1"/>
      <c r="C497" s="2"/>
      <c r="D497" s="3"/>
    </row>
    <row r="498" spans="2:4" ht="15">
      <c r="B498" s="1"/>
      <c r="C498" s="2"/>
      <c r="D498" s="3"/>
    </row>
    <row r="499" spans="2:4" ht="15">
      <c r="B499" s="1"/>
      <c r="C499" s="2"/>
      <c r="D499" s="3"/>
    </row>
    <row r="500" spans="2:4" ht="15">
      <c r="B500" s="1"/>
      <c r="C500" s="2"/>
      <c r="D500" s="3"/>
    </row>
    <row r="501" spans="2:4" ht="15">
      <c r="B501" s="1"/>
      <c r="C501" s="2"/>
      <c r="D501" s="3"/>
    </row>
    <row r="502" spans="2:4" ht="15">
      <c r="B502" s="1"/>
      <c r="C502" s="2"/>
      <c r="D502" s="3"/>
    </row>
    <row r="503" spans="2:4" ht="15">
      <c r="B503" s="1"/>
      <c r="C503" s="2"/>
      <c r="D503" s="3"/>
    </row>
    <row r="504" spans="2:4" ht="15">
      <c r="B504" s="1"/>
      <c r="C504" s="2"/>
      <c r="D504" s="3"/>
    </row>
    <row r="505" spans="2:4" ht="15">
      <c r="B505" s="1"/>
      <c r="C505" s="2"/>
      <c r="D505" s="3"/>
    </row>
    <row r="506" spans="2:4" ht="15">
      <c r="B506" s="1"/>
      <c r="C506" s="2"/>
      <c r="D506" s="3"/>
    </row>
    <row r="507" spans="2:4" ht="15">
      <c r="B507" s="1"/>
      <c r="C507" s="2"/>
      <c r="D507" s="3"/>
    </row>
    <row r="508" spans="2:4" ht="15">
      <c r="B508" s="1"/>
      <c r="C508" s="2"/>
      <c r="D508" s="3"/>
    </row>
    <row r="509" spans="2:4" ht="15">
      <c r="B509" s="1"/>
      <c r="C509" s="2"/>
      <c r="D509" s="3"/>
    </row>
    <row r="510" spans="2:4" ht="15">
      <c r="B510" s="1"/>
      <c r="C510" s="2"/>
      <c r="D510" s="3"/>
    </row>
    <row r="511" spans="2:4" ht="15">
      <c r="B511" s="1"/>
      <c r="C511" s="2"/>
      <c r="D511" s="3"/>
    </row>
    <row r="512" spans="2:4" ht="15">
      <c r="B512" s="1"/>
      <c r="C512" s="2"/>
      <c r="D512" s="3"/>
    </row>
    <row r="513" spans="2:4" ht="15">
      <c r="B513" s="1"/>
      <c r="C513" s="2"/>
      <c r="D513" s="3"/>
    </row>
    <row r="514" spans="2:4" ht="15">
      <c r="B514" s="1"/>
      <c r="C514" s="2"/>
      <c r="D514" s="3"/>
    </row>
    <row r="515" spans="2:4" ht="15">
      <c r="B515" s="1"/>
      <c r="C515" s="2"/>
      <c r="D515" s="3"/>
    </row>
    <row r="516" spans="2:4" ht="15">
      <c r="B516" s="1"/>
      <c r="C516" s="2"/>
      <c r="D516" s="3"/>
    </row>
    <row r="517" spans="2:4" ht="15">
      <c r="B517" s="1"/>
      <c r="C517" s="2"/>
      <c r="D517" s="3"/>
    </row>
    <row r="518" spans="2:4" ht="15">
      <c r="B518" s="1"/>
      <c r="C518" s="2"/>
      <c r="D518" s="3"/>
    </row>
    <row r="519" spans="2:4" ht="15">
      <c r="B519" s="1"/>
      <c r="C519" s="2"/>
      <c r="D519" s="3"/>
    </row>
    <row r="520" spans="2:4" ht="15">
      <c r="B520" s="1"/>
      <c r="C520" s="2"/>
      <c r="D520" s="3"/>
    </row>
    <row r="521" spans="2:4" ht="15">
      <c r="B521" s="1"/>
      <c r="C521" s="2"/>
      <c r="D521" s="3"/>
    </row>
    <row r="522" spans="2:4" ht="15">
      <c r="B522" s="1"/>
      <c r="C522" s="2"/>
      <c r="D522" s="3"/>
    </row>
    <row r="523" spans="2:4" ht="15">
      <c r="B523" s="1"/>
      <c r="C523" s="2"/>
      <c r="D523" s="3"/>
    </row>
    <row r="524" spans="2:4" ht="15">
      <c r="B524" s="1"/>
      <c r="C524" s="2"/>
      <c r="D524" s="3"/>
    </row>
    <row r="525" spans="2:4" ht="15">
      <c r="B525" s="1"/>
      <c r="C525" s="2"/>
      <c r="D525" s="3"/>
    </row>
    <row r="526" spans="2:4" ht="15">
      <c r="B526" s="1"/>
      <c r="C526" s="2"/>
      <c r="D526" s="3"/>
    </row>
    <row r="527" spans="2:4" ht="15">
      <c r="B527" s="1"/>
      <c r="C527" s="2"/>
      <c r="D527" s="3"/>
    </row>
    <row r="528" spans="2:4" ht="15">
      <c r="B528" s="1"/>
      <c r="C528" s="2"/>
      <c r="D528" s="3"/>
    </row>
    <row r="529" spans="2:4" ht="15">
      <c r="B529" s="1"/>
      <c r="C529" s="2"/>
      <c r="D529" s="3"/>
    </row>
    <row r="530" spans="2:4" ht="15">
      <c r="B530" s="1"/>
      <c r="C530" s="2"/>
      <c r="D530" s="3"/>
    </row>
    <row r="531" spans="2:4" ht="15">
      <c r="B531" s="1"/>
      <c r="C531" s="2"/>
      <c r="D531" s="3"/>
    </row>
    <row r="532" spans="2:4" ht="15">
      <c r="B532" s="1"/>
      <c r="C532" s="2"/>
      <c r="D532" s="3"/>
    </row>
    <row r="533" spans="2:4" ht="15">
      <c r="B533" s="1"/>
      <c r="C533" s="2"/>
      <c r="D533" s="3"/>
    </row>
    <row r="534" spans="2:4" ht="15">
      <c r="B534" s="1"/>
      <c r="C534" s="2"/>
      <c r="D534" s="3"/>
    </row>
    <row r="535" spans="2:4" ht="15">
      <c r="B535" s="1"/>
      <c r="C535" s="2"/>
      <c r="D535" s="3"/>
    </row>
    <row r="536" spans="2:4" ht="15">
      <c r="B536" s="1"/>
      <c r="C536" s="2"/>
      <c r="D536" s="3"/>
    </row>
    <row r="537" spans="2:4" ht="15">
      <c r="B537" s="1"/>
      <c r="C537" s="2"/>
      <c r="D537" s="3"/>
    </row>
    <row r="538" spans="2:4" ht="15">
      <c r="B538" s="1"/>
      <c r="C538" s="2"/>
      <c r="D538" s="3"/>
    </row>
    <row r="539" spans="2:4" ht="15">
      <c r="B539" s="1"/>
      <c r="C539" s="2"/>
      <c r="D539" s="3"/>
    </row>
    <row r="540" spans="2:4" ht="15">
      <c r="B540" s="1"/>
      <c r="C540" s="2"/>
      <c r="D540" s="3"/>
    </row>
    <row r="541" spans="2:4" ht="15">
      <c r="B541" s="1"/>
      <c r="C541" s="2"/>
      <c r="D541" s="3"/>
    </row>
    <row r="542" spans="2:4" ht="15">
      <c r="B542" s="1"/>
      <c r="C542" s="2"/>
      <c r="D542" s="3"/>
    </row>
    <row r="543" spans="2:4" ht="15">
      <c r="B543" s="1"/>
      <c r="C543" s="2"/>
      <c r="D543" s="3"/>
    </row>
    <row r="544" spans="2:4" ht="15">
      <c r="B544" s="1"/>
      <c r="C544" s="2"/>
      <c r="D544" s="3"/>
    </row>
    <row r="545" spans="2:4" ht="15">
      <c r="B545" s="1"/>
      <c r="C545" s="2"/>
      <c r="D545" s="3"/>
    </row>
    <row r="546" spans="2:4" ht="15">
      <c r="B546" s="1"/>
      <c r="C546" s="2"/>
      <c r="D546" s="3"/>
    </row>
    <row r="547" spans="2:4" ht="15">
      <c r="B547" s="1"/>
      <c r="C547" s="2"/>
      <c r="D547" s="3"/>
    </row>
    <row r="548" spans="2:4" ht="15">
      <c r="B548" s="1"/>
      <c r="C548" s="2"/>
      <c r="D548" s="3"/>
    </row>
    <row r="549" spans="2:4" ht="15">
      <c r="B549" s="1"/>
      <c r="C549" s="2"/>
      <c r="D549" s="3"/>
    </row>
    <row r="550" spans="2:4" ht="15">
      <c r="B550" s="1"/>
      <c r="C550" s="2"/>
      <c r="D550" s="3"/>
    </row>
    <row r="551" spans="2:4" ht="15">
      <c r="B551" s="1"/>
      <c r="C551" s="2"/>
      <c r="D551" s="3"/>
    </row>
    <row r="552" spans="2:4" ht="15">
      <c r="B552" s="1"/>
      <c r="C552" s="2"/>
      <c r="D552" s="3"/>
    </row>
    <row r="553" spans="2:4" ht="15">
      <c r="B553" s="1"/>
      <c r="C553" s="2"/>
      <c r="D553" s="3"/>
    </row>
    <row r="554" spans="2:4" ht="15">
      <c r="B554" s="1"/>
      <c r="C554" s="2"/>
      <c r="D554" s="3"/>
    </row>
    <row r="555" spans="2:4" ht="15">
      <c r="B555" s="1"/>
      <c r="C555" s="2"/>
      <c r="D555" s="3"/>
    </row>
    <row r="556" spans="2:4" ht="15">
      <c r="B556" s="1"/>
      <c r="C556" s="2"/>
      <c r="D556" s="3"/>
    </row>
    <row r="557" spans="2:4" ht="15">
      <c r="B557" s="1"/>
      <c r="C557" s="2"/>
      <c r="D557" s="3"/>
    </row>
    <row r="558" spans="2:4" ht="15">
      <c r="B558" s="1"/>
      <c r="C558" s="2"/>
      <c r="D558" s="3"/>
    </row>
    <row r="559" spans="2:4" ht="15">
      <c r="B559" s="1"/>
      <c r="C559" s="2"/>
      <c r="D559" s="3"/>
    </row>
    <row r="560" spans="2:4" ht="15">
      <c r="B560" s="1"/>
      <c r="C560" s="2"/>
      <c r="D560" s="3"/>
    </row>
    <row r="561" spans="2:4" ht="15">
      <c r="B561" s="1"/>
      <c r="C561" s="2"/>
      <c r="D561" s="3"/>
    </row>
    <row r="562" spans="2:4" ht="15">
      <c r="B562" s="1"/>
      <c r="C562" s="2"/>
      <c r="D562" s="3"/>
    </row>
    <row r="563" spans="2:4" ht="15">
      <c r="B563" s="1"/>
      <c r="C563" s="2"/>
      <c r="D563" s="3"/>
    </row>
    <row r="564" spans="2:4" ht="15">
      <c r="B564" s="1"/>
      <c r="C564" s="2"/>
      <c r="D564" s="3"/>
    </row>
    <row r="565" spans="2:4" ht="15">
      <c r="B565" s="1"/>
      <c r="C565" s="2"/>
      <c r="D565" s="3"/>
    </row>
    <row r="566" spans="2:4" ht="15">
      <c r="B566" s="1"/>
      <c r="C566" s="2"/>
      <c r="D566" s="3"/>
    </row>
    <row r="567" spans="2:4" ht="15">
      <c r="B567" s="1"/>
      <c r="C567" s="2"/>
      <c r="D567" s="3"/>
    </row>
    <row r="568" spans="2:4" ht="15">
      <c r="B568" s="1"/>
      <c r="C568" s="2"/>
      <c r="D568" s="3"/>
    </row>
    <row r="569" spans="2:4" ht="15">
      <c r="B569" s="1"/>
      <c r="C569" s="2"/>
      <c r="D569" s="3"/>
    </row>
    <row r="570" spans="2:4" ht="15">
      <c r="B570" s="1"/>
      <c r="C570" s="2"/>
      <c r="D570" s="3"/>
    </row>
    <row r="571" spans="2:4" ht="15">
      <c r="B571" s="1"/>
      <c r="C571" s="2"/>
      <c r="D571" s="3"/>
    </row>
    <row r="572" spans="2:4" ht="15">
      <c r="B572" s="1"/>
      <c r="C572" s="2"/>
      <c r="D572" s="3"/>
    </row>
    <row r="573" spans="2:4" ht="15">
      <c r="B573" s="1"/>
      <c r="C573" s="2"/>
      <c r="D573" s="3"/>
    </row>
    <row r="574" spans="2:4" ht="15">
      <c r="B574" s="1"/>
      <c r="C574" s="2"/>
      <c r="D574" s="3"/>
    </row>
    <row r="575" spans="2:4" ht="15">
      <c r="B575" s="1"/>
      <c r="C575" s="2"/>
      <c r="D575" s="3"/>
    </row>
    <row r="576" spans="2:4" ht="15">
      <c r="B576" s="1"/>
      <c r="C576" s="2"/>
      <c r="D576" s="3"/>
    </row>
    <row r="577" spans="2:4" ht="15">
      <c r="B577" s="1"/>
      <c r="C577" s="2"/>
      <c r="D577" s="3"/>
    </row>
    <row r="578" spans="2:4" ht="15">
      <c r="B578" s="1"/>
      <c r="C578" s="2"/>
      <c r="D578" s="3"/>
    </row>
    <row r="579" spans="2:4" ht="15">
      <c r="B579" s="1"/>
      <c r="C579" s="2"/>
      <c r="D579" s="3"/>
    </row>
    <row r="580" spans="2:4" ht="15">
      <c r="B580" s="1"/>
      <c r="C580" s="2"/>
      <c r="D580" s="3"/>
    </row>
    <row r="581" spans="2:4" ht="15">
      <c r="B581" s="1"/>
      <c r="C581" s="2"/>
      <c r="D581" s="3"/>
    </row>
    <row r="582" spans="2:4" ht="15">
      <c r="B582" s="1"/>
      <c r="C582" s="2"/>
      <c r="D582" s="3"/>
    </row>
    <row r="583" spans="2:4" ht="15">
      <c r="B583" s="1"/>
      <c r="C583" s="2"/>
      <c r="D583" s="3"/>
    </row>
    <row r="584" spans="2:4" ht="15">
      <c r="B584" s="1"/>
      <c r="C584" s="2"/>
      <c r="D584" s="3"/>
    </row>
    <row r="585" spans="2:4" ht="15">
      <c r="B585" s="1"/>
      <c r="C585" s="2"/>
      <c r="D585" s="3"/>
    </row>
    <row r="586" spans="2:4" ht="15">
      <c r="B586" s="1"/>
      <c r="C586" s="2"/>
      <c r="D586" s="3"/>
    </row>
    <row r="587" spans="2:4" ht="15">
      <c r="B587" s="1"/>
      <c r="C587" s="2"/>
      <c r="D587" s="3"/>
    </row>
    <row r="588" spans="2:4" ht="15">
      <c r="B588" s="1"/>
      <c r="C588" s="2"/>
      <c r="D588" s="3"/>
    </row>
    <row r="589" spans="2:4" ht="15">
      <c r="B589" s="1"/>
      <c r="C589" s="2"/>
      <c r="D589" s="3"/>
    </row>
    <row r="590" spans="2:4" ht="15">
      <c r="B590" s="1"/>
      <c r="C590" s="2"/>
      <c r="D590" s="3"/>
    </row>
    <row r="591" spans="2:4" ht="15">
      <c r="B591" s="1"/>
      <c r="C591" s="2"/>
      <c r="D591" s="3"/>
    </row>
    <row r="592" spans="2:4" ht="15">
      <c r="B592" s="1"/>
      <c r="C592" s="2"/>
      <c r="D592" s="3"/>
    </row>
    <row r="593" spans="2:4" ht="15">
      <c r="B593" s="1"/>
      <c r="C593" s="2"/>
      <c r="D593" s="3"/>
    </row>
    <row r="594" spans="2:4" ht="15">
      <c r="B594" s="1"/>
      <c r="C594" s="2"/>
      <c r="D594" s="3"/>
    </row>
    <row r="595" spans="2:4" ht="15">
      <c r="B595" s="1"/>
      <c r="C595" s="2"/>
      <c r="D595" s="3"/>
    </row>
    <row r="596" spans="2:4" ht="15">
      <c r="B596" s="1"/>
      <c r="C596" s="2"/>
      <c r="D596" s="3"/>
    </row>
    <row r="597" spans="2:4" ht="15">
      <c r="B597" s="1"/>
      <c r="C597" s="2"/>
      <c r="D597" s="3"/>
    </row>
    <row r="598" spans="2:4" ht="15">
      <c r="B598" s="1"/>
      <c r="C598" s="2"/>
      <c r="D598" s="3"/>
    </row>
    <row r="599" spans="2:4" ht="15">
      <c r="B599" s="1"/>
      <c r="C599" s="2"/>
      <c r="D599" s="3"/>
    </row>
    <row r="600" spans="2:4" ht="15">
      <c r="B600" s="1"/>
      <c r="C600" s="2"/>
      <c r="D600" s="3"/>
    </row>
    <row r="601" spans="2:4" ht="15">
      <c r="B601" s="1"/>
      <c r="C601" s="2"/>
      <c r="D601" s="3"/>
    </row>
    <row r="602" spans="2:4" ht="15">
      <c r="B602" s="1"/>
      <c r="C602" s="2"/>
      <c r="D602" s="3"/>
    </row>
    <row r="603" spans="2:4" ht="15">
      <c r="B603" s="1"/>
      <c r="C603" s="2"/>
      <c r="D603" s="3"/>
    </row>
    <row r="604" spans="2:4" ht="15">
      <c r="B604" s="1"/>
      <c r="C604" s="2"/>
      <c r="D604" s="3"/>
    </row>
    <row r="605" spans="2:4" ht="15">
      <c r="B605" s="1"/>
      <c r="C605" s="2"/>
      <c r="D605" s="3"/>
    </row>
    <row r="606" spans="2:4" ht="15">
      <c r="B606" s="1"/>
      <c r="C606" s="2"/>
      <c r="D606" s="3"/>
    </row>
    <row r="607" spans="2:4" ht="15">
      <c r="B607" s="1"/>
      <c r="C607" s="2"/>
      <c r="D607" s="3"/>
    </row>
    <row r="608" spans="2:4" ht="15">
      <c r="B608" s="1"/>
      <c r="C608" s="2"/>
      <c r="D608" s="3"/>
    </row>
    <row r="609" spans="2:4" ht="15">
      <c r="B609" s="1"/>
      <c r="C609" s="2"/>
      <c r="D609" s="3"/>
    </row>
    <row r="610" spans="2:4" ht="15">
      <c r="B610" s="1"/>
      <c r="C610" s="2"/>
      <c r="D610" s="3"/>
    </row>
    <row r="611" spans="2:4" ht="15">
      <c r="B611" s="1"/>
      <c r="C611" s="2"/>
      <c r="D611" s="3"/>
    </row>
    <row r="612" spans="2:4" ht="15">
      <c r="B612" s="1"/>
      <c r="C612" s="2"/>
      <c r="D612" s="3"/>
    </row>
    <row r="613" spans="2:4" ht="15">
      <c r="B613" s="1"/>
      <c r="C613" s="2"/>
      <c r="D613" s="3"/>
    </row>
    <row r="614" spans="2:4" ht="15">
      <c r="B614" s="1"/>
      <c r="C614" s="2"/>
      <c r="D614" s="3"/>
    </row>
    <row r="615" spans="2:4" ht="15">
      <c r="B615" s="1"/>
      <c r="C615" s="2"/>
      <c r="D615" s="3"/>
    </row>
    <row r="616" spans="2:4" ht="15">
      <c r="B616" s="1"/>
      <c r="C616" s="2"/>
      <c r="D616" s="3"/>
    </row>
    <row r="617" spans="2:4" ht="15">
      <c r="B617" s="1"/>
      <c r="C617" s="2"/>
      <c r="D617" s="3"/>
    </row>
    <row r="618" spans="2:4" ht="15">
      <c r="B618" s="1"/>
      <c r="C618" s="2"/>
      <c r="D618" s="3"/>
    </row>
    <row r="619" spans="2:4" ht="15">
      <c r="B619" s="1"/>
      <c r="C619" s="2"/>
      <c r="D619" s="3"/>
    </row>
    <row r="620" spans="2:4" ht="15">
      <c r="B620" s="1"/>
      <c r="C620" s="2"/>
      <c r="D620" s="3"/>
    </row>
    <row r="621" spans="2:4" ht="15">
      <c r="B621" s="1"/>
      <c r="C621" s="2"/>
      <c r="D621" s="3"/>
    </row>
    <row r="622" spans="2:4" ht="15">
      <c r="B622" s="1"/>
      <c r="C622" s="2"/>
      <c r="D622" s="3"/>
    </row>
    <row r="623" spans="2:4" ht="15">
      <c r="B623" s="1"/>
      <c r="C623" s="2"/>
      <c r="D623" s="3"/>
    </row>
    <row r="624" spans="2:4" ht="15">
      <c r="B624" s="1"/>
      <c r="C624" s="2"/>
      <c r="D624" s="3"/>
    </row>
    <row r="625" spans="2:4" ht="15">
      <c r="B625" s="1"/>
      <c r="C625" s="2"/>
      <c r="D625" s="3"/>
    </row>
    <row r="626" spans="2:4" ht="15">
      <c r="B626" s="1"/>
      <c r="C626" s="2"/>
      <c r="D626" s="3"/>
    </row>
    <row r="627" spans="2:4" ht="15">
      <c r="B627" s="1"/>
      <c r="C627" s="2"/>
      <c r="D627" s="3"/>
    </row>
    <row r="628" spans="2:4" ht="15">
      <c r="B628" s="1"/>
      <c r="C628" s="2"/>
      <c r="D628" s="3"/>
    </row>
    <row r="629" spans="2:4" ht="15">
      <c r="B629" s="1"/>
      <c r="C629" s="2"/>
      <c r="D629" s="3"/>
    </row>
    <row r="630" spans="2:4" ht="15">
      <c r="B630" s="1"/>
      <c r="C630" s="2"/>
      <c r="D630" s="3"/>
    </row>
    <row r="631" spans="2:4" ht="15">
      <c r="B631" s="1"/>
      <c r="C631" s="2"/>
      <c r="D631" s="3"/>
    </row>
    <row r="632" spans="2:4" ht="15">
      <c r="B632" s="1"/>
      <c r="C632" s="2"/>
      <c r="D632" s="3"/>
    </row>
    <row r="633" spans="2:4" ht="15">
      <c r="B633" s="1"/>
      <c r="C633" s="2"/>
      <c r="D633" s="3"/>
    </row>
    <row r="634" spans="2:4" ht="15">
      <c r="B634" s="1"/>
      <c r="C634" s="2"/>
      <c r="D634" s="3"/>
    </row>
    <row r="635" spans="2:4" ht="15">
      <c r="B635" s="1"/>
      <c r="C635" s="2"/>
      <c r="D635" s="3"/>
    </row>
    <row r="636" spans="2:4" ht="15">
      <c r="B636" s="1"/>
      <c r="C636" s="2"/>
      <c r="D636" s="3"/>
    </row>
    <row r="637" spans="2:4" ht="15">
      <c r="B637" s="1"/>
      <c r="C637" s="2"/>
      <c r="D637" s="3"/>
    </row>
    <row r="638" spans="2:4" ht="15">
      <c r="B638" s="1"/>
      <c r="C638" s="2"/>
      <c r="D638" s="3"/>
    </row>
    <row r="639" spans="2:4" ht="15">
      <c r="B639" s="1"/>
      <c r="C639" s="2"/>
      <c r="D639" s="3"/>
    </row>
    <row r="640" spans="2:4" ht="15">
      <c r="B640" s="1"/>
      <c r="C640" s="2"/>
      <c r="D640" s="3"/>
    </row>
    <row r="641" spans="2:4" ht="15">
      <c r="B641" s="1"/>
      <c r="C641" s="2"/>
      <c r="D641" s="3"/>
    </row>
    <row r="642" spans="2:4" ht="15">
      <c r="B642" s="1"/>
      <c r="C642" s="2"/>
      <c r="D642" s="3"/>
    </row>
    <row r="643" spans="2:4" ht="15">
      <c r="B643" s="1"/>
      <c r="C643" s="2"/>
      <c r="D643" s="3"/>
    </row>
    <row r="644" spans="2:4" ht="15">
      <c r="B644" s="1"/>
      <c r="C644" s="2"/>
      <c r="D644" s="3"/>
    </row>
    <row r="645" spans="2:4" ht="15">
      <c r="B645" s="1"/>
      <c r="C645" s="2"/>
      <c r="D645" s="3"/>
    </row>
    <row r="646" spans="2:4" ht="15">
      <c r="B646" s="1"/>
      <c r="C646" s="2"/>
      <c r="D646" s="3"/>
    </row>
    <row r="647" spans="2:4" ht="15">
      <c r="B647" s="1"/>
      <c r="C647" s="2"/>
      <c r="D647" s="3"/>
    </row>
    <row r="648" spans="2:4" ht="15">
      <c r="B648" s="1"/>
      <c r="C648" s="2"/>
      <c r="D648" s="3"/>
    </row>
    <row r="649" spans="2:4" ht="15">
      <c r="B649" s="1"/>
      <c r="C649" s="2"/>
      <c r="D649" s="3"/>
    </row>
    <row r="650" spans="2:4" ht="15">
      <c r="B650" s="1"/>
      <c r="C650" s="2"/>
      <c r="D650" s="3"/>
    </row>
    <row r="651" spans="2:4" ht="15">
      <c r="B651" s="1"/>
      <c r="C651" s="2"/>
      <c r="D651" s="3"/>
    </row>
    <row r="652" spans="2:4" ht="15">
      <c r="B652" s="1"/>
      <c r="C652" s="2"/>
      <c r="D652" s="3"/>
    </row>
    <row r="653" spans="2:4" ht="15">
      <c r="B653" s="1"/>
      <c r="C653" s="2"/>
      <c r="D653" s="3"/>
    </row>
    <row r="654" spans="2:4" ht="15">
      <c r="B654" s="1"/>
      <c r="C654" s="2"/>
      <c r="D654" s="3"/>
    </row>
    <row r="655" spans="2:4" ht="15">
      <c r="B655" s="1"/>
      <c r="C655" s="2"/>
      <c r="D655" s="3"/>
    </row>
    <row r="656" spans="2:4" ht="15">
      <c r="B656" s="1"/>
      <c r="C656" s="2"/>
      <c r="D656" s="3"/>
    </row>
    <row r="657" spans="2:4" ht="15">
      <c r="B657" s="1"/>
      <c r="C657" s="2"/>
      <c r="D657" s="3"/>
    </row>
    <row r="658" spans="2:4" ht="15">
      <c r="B658" s="1"/>
      <c r="C658" s="2"/>
      <c r="D658" s="3"/>
    </row>
    <row r="659" spans="2:4" ht="15">
      <c r="B659" s="1"/>
      <c r="C659" s="2"/>
      <c r="D659" s="3"/>
    </row>
    <row r="660" spans="2:4" ht="15">
      <c r="B660" s="1"/>
      <c r="C660" s="2"/>
      <c r="D660" s="3"/>
    </row>
    <row r="661" spans="2:4" ht="15">
      <c r="B661" s="1"/>
      <c r="C661" s="2"/>
      <c r="D661" s="3"/>
    </row>
    <row r="662" spans="2:4" ht="15">
      <c r="B662" s="1"/>
      <c r="C662" s="2"/>
      <c r="D662" s="3"/>
    </row>
    <row r="663" spans="2:4" ht="15">
      <c r="B663" s="1"/>
      <c r="C663" s="2"/>
      <c r="D663" s="3"/>
    </row>
    <row r="664" spans="2:4" ht="15">
      <c r="B664" s="1"/>
      <c r="C664" s="2"/>
      <c r="D664" s="3"/>
    </row>
    <row r="665" spans="2:4" ht="15">
      <c r="B665" s="1"/>
      <c r="C665" s="2"/>
      <c r="D665" s="3"/>
    </row>
    <row r="666" spans="2:4" ht="15">
      <c r="B666" s="1"/>
      <c r="C666" s="2"/>
      <c r="D666" s="3"/>
    </row>
    <row r="667" spans="2:4" ht="15">
      <c r="B667" s="1"/>
      <c r="C667" s="2"/>
      <c r="D667" s="3"/>
    </row>
    <row r="668" spans="2:4" ht="15">
      <c r="B668" s="1"/>
      <c r="C668" s="2"/>
      <c r="D668" s="3"/>
    </row>
    <row r="669" spans="2:4" ht="15">
      <c r="B669" s="1"/>
      <c r="C669" s="2"/>
      <c r="D669" s="3"/>
    </row>
    <row r="670" spans="2:4" ht="15">
      <c r="B670" s="1"/>
      <c r="C670" s="2"/>
      <c r="D670" s="3"/>
    </row>
    <row r="671" spans="2:4" ht="15">
      <c r="B671" s="1"/>
      <c r="C671" s="2"/>
      <c r="D671" s="3"/>
    </row>
    <row r="672" spans="2:4" ht="15">
      <c r="B672" s="1"/>
      <c r="C672" s="2"/>
      <c r="D672" s="3"/>
    </row>
    <row r="673" spans="2:4" ht="15">
      <c r="B673" s="1"/>
      <c r="C673" s="2"/>
      <c r="D673" s="3"/>
    </row>
    <row r="674" spans="2:4" ht="15">
      <c r="B674" s="1"/>
      <c r="C674" s="2"/>
      <c r="D674" s="3"/>
    </row>
    <row r="675" spans="2:4" ht="15">
      <c r="B675" s="1"/>
      <c r="C675" s="2"/>
      <c r="D675" s="3"/>
    </row>
    <row r="676" spans="2:4" ht="15">
      <c r="B676" s="1"/>
      <c r="C676" s="2"/>
      <c r="D676" s="3"/>
    </row>
    <row r="677" spans="2:4" ht="15">
      <c r="B677" s="1"/>
      <c r="C677" s="2"/>
      <c r="D677" s="3"/>
    </row>
    <row r="678" spans="2:4" ht="15">
      <c r="B678" s="1"/>
      <c r="C678" s="2"/>
      <c r="D678" s="3"/>
    </row>
    <row r="679" spans="2:4" ht="15">
      <c r="B679" s="1"/>
      <c r="C679" s="2"/>
      <c r="D679" s="3"/>
    </row>
    <row r="680" spans="2:4" ht="15">
      <c r="B680" s="1"/>
      <c r="C680" s="2"/>
      <c r="D680" s="3"/>
    </row>
    <row r="681" spans="2:4" ht="15">
      <c r="B681" s="1"/>
      <c r="C681" s="2"/>
      <c r="D681" s="3"/>
    </row>
    <row r="682" spans="2:4" ht="15">
      <c r="B682" s="1"/>
      <c r="C682" s="2"/>
      <c r="D682" s="3"/>
    </row>
    <row r="683" spans="2:4" ht="15">
      <c r="B683" s="1"/>
      <c r="C683" s="2"/>
      <c r="D683" s="3"/>
    </row>
    <row r="684" spans="2:4" ht="15">
      <c r="B684" s="1"/>
      <c r="C684" s="2"/>
      <c r="D684" s="3"/>
    </row>
    <row r="685" spans="2:4" ht="15">
      <c r="B685" s="1"/>
      <c r="C685" s="2"/>
      <c r="D685" s="3"/>
    </row>
    <row r="686" spans="2:4" ht="15">
      <c r="B686" s="1"/>
      <c r="C686" s="2"/>
      <c r="D686" s="3"/>
    </row>
    <row r="687" spans="2:4" ht="15">
      <c r="B687" s="1"/>
      <c r="C687" s="2"/>
      <c r="D687" s="3"/>
    </row>
    <row r="688" spans="2:4" ht="15">
      <c r="B688" s="1"/>
      <c r="C688" s="2"/>
      <c r="D688" s="3"/>
    </row>
    <row r="689" spans="2:4" ht="15">
      <c r="B689" s="1"/>
      <c r="C689" s="2"/>
      <c r="D689" s="3"/>
    </row>
    <row r="690" spans="2:4" ht="15">
      <c r="B690" s="1"/>
      <c r="C690" s="2"/>
      <c r="D690" s="3"/>
    </row>
    <row r="691" spans="2:4" ht="15">
      <c r="B691" s="1"/>
      <c r="C691" s="2"/>
      <c r="D691" s="3"/>
    </row>
    <row r="692" spans="2:4" ht="15">
      <c r="B692" s="1"/>
      <c r="C692" s="2"/>
      <c r="D692" s="3"/>
    </row>
    <row r="693" spans="2:4" ht="15">
      <c r="B693" s="1"/>
      <c r="C693" s="2"/>
      <c r="D693" s="3"/>
    </row>
    <row r="694" spans="2:4" ht="15">
      <c r="B694" s="1"/>
      <c r="C694" s="2"/>
      <c r="D694" s="3"/>
    </row>
    <row r="695" spans="2:4" ht="15">
      <c r="B695" s="1"/>
      <c r="C695" s="2"/>
      <c r="D695" s="3"/>
    </row>
    <row r="696" spans="2:4" ht="15">
      <c r="B696" s="1"/>
      <c r="C696" s="2"/>
      <c r="D696" s="3"/>
    </row>
    <row r="697" spans="2:4" ht="15">
      <c r="B697" s="1"/>
      <c r="C697" s="2"/>
      <c r="D697" s="3"/>
    </row>
    <row r="698" spans="2:4" ht="15">
      <c r="B698" s="1"/>
      <c r="C698" s="2"/>
      <c r="D698" s="3"/>
    </row>
    <row r="699" spans="2:4" ht="15">
      <c r="B699" s="1"/>
      <c r="C699" s="2"/>
      <c r="D699" s="3"/>
    </row>
    <row r="700" spans="2:4" ht="15">
      <c r="B700" s="1"/>
      <c r="C700" s="2"/>
      <c r="D700" s="3"/>
    </row>
    <row r="701" spans="2:4" ht="15">
      <c r="B701" s="1"/>
      <c r="C701" s="2"/>
      <c r="D701" s="3"/>
    </row>
    <row r="702" spans="2:4" ht="15">
      <c r="B702" s="1"/>
      <c r="C702" s="2"/>
      <c r="D702" s="3"/>
    </row>
    <row r="703" spans="2:4" ht="15">
      <c r="B703" s="1"/>
      <c r="C703" s="2"/>
      <c r="D703" s="3"/>
    </row>
    <row r="704" spans="2:4" ht="15">
      <c r="B704" s="1"/>
      <c r="C704" s="2"/>
      <c r="D704" s="3"/>
    </row>
    <row r="705" spans="2:4" ht="15">
      <c r="B705" s="1"/>
      <c r="C705" s="2"/>
      <c r="D705" s="3"/>
    </row>
    <row r="706" spans="2:4" ht="15">
      <c r="B706" s="1"/>
      <c r="C706" s="2"/>
      <c r="D706" s="3"/>
    </row>
    <row r="707" spans="2:4" ht="15">
      <c r="B707" s="1"/>
      <c r="C707" s="2"/>
      <c r="D707" s="3"/>
    </row>
    <row r="708" spans="2:4" ht="15">
      <c r="B708" s="1"/>
      <c r="C708" s="2"/>
      <c r="D708" s="3"/>
    </row>
    <row r="709" spans="2:4" ht="15">
      <c r="B709" s="1"/>
      <c r="C709" s="2"/>
      <c r="D709" s="3"/>
    </row>
    <row r="710" spans="2:4" ht="15">
      <c r="B710" s="1"/>
      <c r="C710" s="2"/>
      <c r="D710" s="3"/>
    </row>
    <row r="711" spans="2:4" ht="15">
      <c r="B711" s="1"/>
      <c r="C711" s="2"/>
      <c r="D711" s="3"/>
    </row>
    <row r="712" spans="2:4" ht="15">
      <c r="B712" s="1"/>
      <c r="C712" s="2"/>
      <c r="D712" s="3"/>
    </row>
    <row r="713" spans="2:4" ht="15">
      <c r="B713" s="1"/>
      <c r="C713" s="2"/>
      <c r="D713" s="3"/>
    </row>
    <row r="714" spans="2:4" ht="15">
      <c r="B714" s="1"/>
      <c r="C714" s="2"/>
      <c r="D714" s="3"/>
    </row>
    <row r="715" spans="2:4" ht="15">
      <c r="B715" s="1"/>
      <c r="C715" s="2"/>
      <c r="D715" s="3"/>
    </row>
    <row r="716" spans="2:4" ht="15">
      <c r="B716" s="1"/>
      <c r="C716" s="2"/>
      <c r="D716" s="3"/>
    </row>
    <row r="717" spans="2:4" ht="15">
      <c r="B717" s="1"/>
      <c r="C717" s="2"/>
      <c r="D717" s="3"/>
    </row>
    <row r="718" spans="2:4" ht="15">
      <c r="B718" s="1"/>
      <c r="C718" s="2"/>
      <c r="D718" s="3"/>
    </row>
    <row r="719" spans="2:4" ht="15">
      <c r="B719" s="1"/>
      <c r="C719" s="2"/>
      <c r="D719" s="3"/>
    </row>
    <row r="720" spans="2:4" ht="15">
      <c r="B720" s="1"/>
      <c r="C720" s="2"/>
      <c r="D720" s="3"/>
    </row>
    <row r="721" spans="2:4" ht="15">
      <c r="B721" s="1"/>
      <c r="C721" s="2"/>
      <c r="D721" s="3"/>
    </row>
    <row r="722" spans="2:4" ht="15">
      <c r="B722" s="1"/>
      <c r="C722" s="2"/>
      <c r="D722" s="3"/>
    </row>
    <row r="723" spans="2:4" ht="15">
      <c r="B723" s="1"/>
      <c r="C723" s="2"/>
      <c r="D723" s="3"/>
    </row>
    <row r="724" spans="2:4" ht="15">
      <c r="B724" s="1"/>
      <c r="C724" s="2"/>
      <c r="D724" s="3"/>
    </row>
    <row r="725" spans="2:4" ht="15">
      <c r="B725" s="1"/>
      <c r="C725" s="2"/>
      <c r="D725" s="3"/>
    </row>
    <row r="726" spans="2:4" ht="15">
      <c r="B726" s="1"/>
      <c r="C726" s="2"/>
      <c r="D726" s="3"/>
    </row>
    <row r="727" spans="2:4" ht="15">
      <c r="B727" s="1"/>
      <c r="C727" s="2"/>
      <c r="D727" s="3"/>
    </row>
    <row r="728" spans="2:4" ht="15">
      <c r="B728" s="1"/>
      <c r="C728" s="2"/>
      <c r="D728" s="3"/>
    </row>
    <row r="729" spans="2:4" ht="15">
      <c r="B729" s="1"/>
      <c r="C729" s="2"/>
      <c r="D729" s="3"/>
    </row>
    <row r="730" spans="2:4" ht="15">
      <c r="B730" s="1"/>
      <c r="C730" s="2"/>
      <c r="D730" s="3"/>
    </row>
    <row r="731" spans="2:4" ht="15">
      <c r="B731" s="1"/>
      <c r="C731" s="2"/>
      <c r="D731" s="3"/>
    </row>
    <row r="732" spans="2:4" ht="15">
      <c r="B732" s="1"/>
      <c r="C732" s="2"/>
      <c r="D732" s="3"/>
    </row>
    <row r="733" spans="2:4" ht="15">
      <c r="B733" s="1"/>
      <c r="C733" s="2"/>
      <c r="D733" s="3"/>
    </row>
    <row r="734" spans="2:4" ht="15">
      <c r="B734" s="1"/>
      <c r="C734" s="2"/>
      <c r="D734" s="3"/>
    </row>
    <row r="735" spans="2:4" ht="15">
      <c r="B735" s="1"/>
      <c r="C735" s="2"/>
      <c r="D735" s="3"/>
    </row>
    <row r="736" spans="2:4" ht="15">
      <c r="B736" s="1"/>
      <c r="C736" s="2"/>
      <c r="D736" s="3"/>
    </row>
    <row r="737" spans="2:4" ht="15">
      <c r="B737" s="1"/>
      <c r="C737" s="2"/>
      <c r="D737" s="3"/>
    </row>
    <row r="738" spans="2:4" ht="15">
      <c r="B738" s="1"/>
      <c r="C738" s="2"/>
      <c r="D738" s="3"/>
    </row>
    <row r="739" spans="2:4" ht="15">
      <c r="B739" s="1"/>
      <c r="C739" s="2"/>
      <c r="D739" s="3"/>
    </row>
    <row r="740" spans="2:4" ht="15">
      <c r="B740" s="1"/>
      <c r="C740" s="2"/>
      <c r="D740" s="3"/>
    </row>
    <row r="741" spans="2:4" ht="15">
      <c r="B741" s="1"/>
      <c r="C741" s="2"/>
      <c r="D741" s="3"/>
    </row>
    <row r="742" spans="2:4" ht="15">
      <c r="B742" s="1"/>
      <c r="C742" s="2"/>
      <c r="D742" s="3"/>
    </row>
    <row r="743" spans="2:4" ht="15">
      <c r="B743" s="1"/>
      <c r="C743" s="2"/>
      <c r="D743" s="3"/>
    </row>
    <row r="744" spans="2:4" ht="15">
      <c r="B744" s="1"/>
      <c r="C744" s="2"/>
      <c r="D744" s="3"/>
    </row>
    <row r="745" spans="2:4" ht="15">
      <c r="B745" s="1"/>
      <c r="C745" s="2"/>
      <c r="D745" s="3"/>
    </row>
    <row r="746" spans="2:4" ht="15">
      <c r="B746" s="1"/>
      <c r="C746" s="2"/>
      <c r="D746" s="3"/>
    </row>
    <row r="747" spans="2:4" ht="15">
      <c r="B747" s="1"/>
      <c r="C747" s="2"/>
      <c r="D747" s="3"/>
    </row>
    <row r="748" spans="2:4" ht="15">
      <c r="B748" s="1"/>
      <c r="C748" s="2"/>
      <c r="D748" s="3"/>
    </row>
    <row r="749" spans="2:4" ht="15">
      <c r="B749" s="1"/>
      <c r="C749" s="2"/>
      <c r="D749" s="3"/>
    </row>
    <row r="750" spans="2:4" ht="15">
      <c r="B750" s="1"/>
      <c r="C750" s="2"/>
      <c r="D750" s="3"/>
    </row>
    <row r="751" spans="2:4" ht="15">
      <c r="B751" s="1"/>
      <c r="C751" s="2"/>
      <c r="D751" s="3"/>
    </row>
    <row r="752" spans="2:4" ht="15">
      <c r="B752" s="1"/>
      <c r="C752" s="2"/>
      <c r="D752" s="3"/>
    </row>
    <row r="753" spans="2:4" ht="15">
      <c r="B753" s="1"/>
      <c r="C753" s="2"/>
      <c r="D753" s="3"/>
    </row>
    <row r="754" spans="2:4" ht="15">
      <c r="B754" s="1"/>
      <c r="C754" s="2"/>
      <c r="D754" s="3"/>
    </row>
    <row r="755" spans="2:4" ht="15">
      <c r="B755" s="1"/>
      <c r="C755" s="2"/>
      <c r="D755" s="3"/>
    </row>
    <row r="756" spans="2:4" ht="15">
      <c r="B756" s="1"/>
      <c r="C756" s="2"/>
      <c r="D756" s="3"/>
    </row>
    <row r="757" spans="2:4" ht="15">
      <c r="B757" s="1"/>
      <c r="C757" s="2"/>
      <c r="D757" s="3"/>
    </row>
    <row r="758" spans="2:4" ht="15">
      <c r="B758" s="1"/>
      <c r="C758" s="2"/>
      <c r="D758" s="3"/>
    </row>
    <row r="759" spans="2:4" ht="15">
      <c r="B759" s="1"/>
      <c r="C759" s="2"/>
      <c r="D759" s="3"/>
    </row>
    <row r="760" spans="2:4" ht="15">
      <c r="B760" s="1"/>
      <c r="C760" s="2"/>
      <c r="D760" s="3"/>
    </row>
    <row r="761" spans="2:4" ht="15">
      <c r="B761" s="1"/>
      <c r="C761" s="2"/>
      <c r="D761" s="3"/>
    </row>
    <row r="762" spans="2:4" ht="15">
      <c r="B762" s="1"/>
      <c r="C762" s="2"/>
      <c r="D762" s="3"/>
    </row>
    <row r="763" spans="2:4" ht="15">
      <c r="B763" s="1"/>
      <c r="C763" s="2"/>
      <c r="D763" s="3"/>
    </row>
    <row r="764" spans="2:4" ht="15">
      <c r="B764" s="1"/>
      <c r="C764" s="2"/>
      <c r="D764" s="3"/>
    </row>
    <row r="765" spans="2:4" ht="15">
      <c r="B765" s="1"/>
      <c r="C765" s="2"/>
      <c r="D765" s="3"/>
    </row>
    <row r="766" spans="2:4" ht="15">
      <c r="B766" s="1"/>
      <c r="C766" s="2"/>
      <c r="D766" s="3"/>
    </row>
    <row r="767" spans="2:4" ht="15">
      <c r="B767" s="1"/>
      <c r="C767" s="2"/>
      <c r="D767" s="3"/>
    </row>
    <row r="768" spans="2:4" ht="15">
      <c r="B768" s="1"/>
      <c r="C768" s="2"/>
      <c r="D768" s="3"/>
    </row>
    <row r="769" spans="2:4" ht="15">
      <c r="B769" s="1"/>
      <c r="C769" s="2"/>
      <c r="D769" s="3"/>
    </row>
    <row r="770" spans="2:4" ht="15">
      <c r="B770" s="1"/>
      <c r="C770" s="2"/>
      <c r="D770" s="3"/>
    </row>
    <row r="771" spans="2:4" ht="15">
      <c r="B771" s="1"/>
      <c r="C771" s="2"/>
      <c r="D771" s="3"/>
    </row>
    <row r="772" spans="2:4" ht="15">
      <c r="B772" s="1"/>
      <c r="C772" s="2"/>
      <c r="D772" s="3"/>
    </row>
    <row r="773" spans="2:4" ht="15">
      <c r="B773" s="1"/>
      <c r="C773" s="2"/>
      <c r="D773" s="3"/>
    </row>
    <row r="774" spans="2:4" ht="15">
      <c r="B774" s="1"/>
      <c r="C774" s="2"/>
      <c r="D774" s="3"/>
    </row>
    <row r="775" spans="2:4" ht="15">
      <c r="B775" s="1"/>
      <c r="C775" s="2"/>
      <c r="D775" s="3"/>
    </row>
    <row r="776" spans="2:4" ht="15">
      <c r="B776" s="1"/>
      <c r="C776" s="2"/>
      <c r="D776" s="3"/>
    </row>
    <row r="777" spans="2:4" ht="15">
      <c r="B777" s="1"/>
      <c r="C777" s="2"/>
      <c r="D777" s="3"/>
    </row>
    <row r="778" spans="2:4" ht="15">
      <c r="B778" s="1"/>
      <c r="C778" s="2"/>
      <c r="D778" s="3"/>
    </row>
    <row r="779" spans="2:4" ht="15">
      <c r="B779" s="1"/>
      <c r="C779" s="2"/>
      <c r="D779" s="3"/>
    </row>
    <row r="780" spans="2:4" ht="15">
      <c r="B780" s="1"/>
      <c r="C780" s="2"/>
      <c r="D780" s="3"/>
    </row>
    <row r="781" spans="2:4" ht="15">
      <c r="B781" s="1"/>
      <c r="C781" s="2"/>
      <c r="D781" s="3"/>
    </row>
    <row r="782" spans="2:4" ht="15">
      <c r="B782" s="1"/>
      <c r="C782" s="2"/>
      <c r="D782" s="3"/>
    </row>
    <row r="783" spans="2:4" ht="15">
      <c r="B783" s="1"/>
      <c r="C783" s="2"/>
      <c r="D783" s="3"/>
    </row>
    <row r="784" spans="2:4" ht="15">
      <c r="B784" s="1"/>
      <c r="C784" s="2"/>
      <c r="D784" s="3"/>
    </row>
    <row r="785" spans="2:4" ht="15">
      <c r="B785" s="1"/>
      <c r="C785" s="2"/>
      <c r="D785" s="3"/>
    </row>
    <row r="786" spans="2:4" ht="15">
      <c r="B786" s="1"/>
      <c r="C786" s="2"/>
      <c r="D786" s="3"/>
    </row>
    <row r="787" spans="2:4" ht="15">
      <c r="B787" s="1"/>
      <c r="C787" s="2"/>
      <c r="D787" s="3"/>
    </row>
    <row r="788" spans="2:4" ht="15">
      <c r="B788" s="1"/>
      <c r="C788" s="2"/>
      <c r="D788" s="3"/>
    </row>
    <row r="789" spans="2:4" ht="15">
      <c r="B789" s="1"/>
      <c r="C789" s="2"/>
      <c r="D789" s="3"/>
    </row>
    <row r="790" spans="2:4" ht="15">
      <c r="B790" s="1"/>
      <c r="C790" s="2"/>
      <c r="D790" s="3"/>
    </row>
    <row r="791" spans="2:4" ht="15">
      <c r="B791" s="1"/>
      <c r="C791" s="2"/>
      <c r="D791" s="3"/>
    </row>
    <row r="792" spans="2:4" ht="15">
      <c r="B792" s="1"/>
      <c r="C792" s="2"/>
      <c r="D792" s="3"/>
    </row>
    <row r="793" spans="2:4" ht="15">
      <c r="B793" s="1"/>
      <c r="C793" s="2"/>
      <c r="D793" s="3"/>
    </row>
    <row r="794" spans="2:4" ht="15">
      <c r="B794" s="1"/>
      <c r="C794" s="2"/>
      <c r="D794" s="3"/>
    </row>
    <row r="795" spans="2:4" ht="15">
      <c r="B795" s="1"/>
      <c r="C795" s="2"/>
      <c r="D795" s="3"/>
    </row>
    <row r="796" spans="2:4" ht="15">
      <c r="B796" s="1"/>
      <c r="C796" s="2"/>
      <c r="D796" s="3"/>
    </row>
    <row r="797" spans="2:4" ht="15">
      <c r="B797" s="1"/>
      <c r="C797" s="2"/>
      <c r="D797" s="3"/>
    </row>
    <row r="798" spans="2:4" ht="15">
      <c r="B798" s="1"/>
      <c r="C798" s="2"/>
      <c r="D798" s="3"/>
    </row>
    <row r="799" spans="2:4" ht="15">
      <c r="B799" s="1"/>
      <c r="C799" s="2"/>
      <c r="D799" s="3"/>
    </row>
    <row r="800" spans="2:4" ht="15">
      <c r="B800" s="1"/>
      <c r="C800" s="2"/>
      <c r="D800" s="3"/>
    </row>
    <row r="801" spans="2:4" ht="15">
      <c r="B801" s="1"/>
      <c r="C801" s="2"/>
      <c r="D801" s="3"/>
    </row>
    <row r="802" spans="2:4" ht="15">
      <c r="B802" s="1"/>
      <c r="C802" s="2"/>
      <c r="D802" s="3"/>
    </row>
    <row r="803" spans="2:4" ht="15">
      <c r="B803" s="1"/>
      <c r="C803" s="2"/>
      <c r="D803" s="3"/>
    </row>
    <row r="804" spans="2:4" ht="15">
      <c r="B804" s="1"/>
      <c r="C804" s="2"/>
      <c r="D804" s="3"/>
    </row>
    <row r="805" spans="2:4" ht="15">
      <c r="B805" s="1"/>
      <c r="C805" s="2"/>
      <c r="D805" s="3"/>
    </row>
    <row r="806" spans="2:4" ht="15">
      <c r="B806" s="1"/>
      <c r="C806" s="2"/>
      <c r="D806" s="3"/>
    </row>
    <row r="807" spans="2:4" ht="15">
      <c r="B807" s="1"/>
      <c r="C807" s="2"/>
      <c r="D807" s="3"/>
    </row>
    <row r="808" spans="2:4" ht="15">
      <c r="B808" s="1"/>
      <c r="C808" s="2"/>
      <c r="D808" s="3"/>
    </row>
    <row r="809" spans="2:4" ht="15">
      <c r="B809" s="1"/>
      <c r="C809" s="2"/>
      <c r="D809" s="3"/>
    </row>
    <row r="810" spans="2:4" ht="15">
      <c r="B810" s="1"/>
      <c r="C810" s="2"/>
      <c r="D810" s="3"/>
    </row>
    <row r="811" spans="2:4" ht="15">
      <c r="B811" s="1"/>
      <c r="C811" s="2"/>
      <c r="D811" s="3"/>
    </row>
    <row r="812" spans="2:4" ht="15">
      <c r="B812" s="1"/>
      <c r="C812" s="2"/>
      <c r="D812" s="3"/>
    </row>
    <row r="813" spans="2:4" ht="15">
      <c r="B813" s="1"/>
      <c r="C813" s="2"/>
      <c r="D813" s="3"/>
    </row>
    <row r="814" spans="2:4" ht="15">
      <c r="B814" s="1"/>
      <c r="C814" s="2"/>
      <c r="D814" s="3"/>
    </row>
    <row r="815" spans="2:4" ht="15">
      <c r="B815" s="1"/>
      <c r="C815" s="2"/>
      <c r="D815" s="3"/>
    </row>
    <row r="816" spans="2:4" ht="15">
      <c r="B816" s="1"/>
      <c r="C816" s="2"/>
      <c r="D816" s="3"/>
    </row>
    <row r="817" spans="2:4" ht="15">
      <c r="B817" s="1"/>
      <c r="C817" s="2"/>
      <c r="D817" s="3"/>
    </row>
    <row r="818" spans="2:4" ht="15">
      <c r="B818" s="1"/>
      <c r="C818" s="2"/>
      <c r="D818" s="3"/>
    </row>
    <row r="819" spans="2:4" ht="15">
      <c r="B819" s="1"/>
      <c r="C819" s="2"/>
      <c r="D819" s="3"/>
    </row>
    <row r="820" spans="2:4" ht="15">
      <c r="B820" s="1"/>
      <c r="C820" s="2"/>
      <c r="D820" s="3"/>
    </row>
    <row r="821" spans="2:4" ht="15">
      <c r="B821" s="1"/>
      <c r="C821" s="2"/>
      <c r="D821" s="3"/>
    </row>
    <row r="822" spans="2:4" ht="15">
      <c r="B822" s="1"/>
      <c r="C822" s="2"/>
      <c r="D822" s="3"/>
    </row>
    <row r="823" spans="2:4" ht="15">
      <c r="B823" s="1"/>
      <c r="C823" s="2"/>
      <c r="D823" s="3"/>
    </row>
    <row r="824" spans="2:4" ht="15">
      <c r="B824" s="1"/>
      <c r="C824" s="2"/>
      <c r="D824" s="3"/>
    </row>
    <row r="825" spans="2:4" ht="15">
      <c r="B825" s="1"/>
      <c r="C825" s="2"/>
      <c r="D825" s="3"/>
    </row>
    <row r="826" spans="2:4" ht="15">
      <c r="B826" s="1"/>
      <c r="C826" s="2"/>
      <c r="D826" s="3"/>
    </row>
    <row r="827" spans="2:4" ht="15">
      <c r="B827" s="1"/>
      <c r="C827" s="2"/>
      <c r="D827" s="3"/>
    </row>
    <row r="828" spans="2:4" ht="15">
      <c r="B828" s="1"/>
      <c r="C828" s="2"/>
      <c r="D828" s="3"/>
    </row>
    <row r="829" spans="2:4" ht="15">
      <c r="B829" s="1"/>
      <c r="C829" s="2"/>
      <c r="D829" s="3"/>
    </row>
    <row r="830" spans="2:4" ht="15">
      <c r="B830" s="1"/>
      <c r="C830" s="2"/>
      <c r="D830" s="3"/>
    </row>
    <row r="831" spans="2:4" ht="15">
      <c r="B831" s="1"/>
      <c r="C831" s="2"/>
      <c r="D831" s="3"/>
    </row>
    <row r="832" spans="2:4" ht="15">
      <c r="B832" s="1"/>
      <c r="C832" s="2"/>
      <c r="D832" s="3"/>
    </row>
    <row r="833" spans="2:4" ht="15">
      <c r="B833" s="1"/>
      <c r="C833" s="2"/>
      <c r="D833" s="3"/>
    </row>
    <row r="834" spans="2:4" ht="15">
      <c r="B834" s="1"/>
      <c r="C834" s="2"/>
      <c r="D834" s="3"/>
    </row>
    <row r="835" spans="2:4" ht="15">
      <c r="B835" s="1"/>
      <c r="C835" s="2"/>
      <c r="D835" s="3"/>
    </row>
    <row r="836" spans="2:4" ht="15">
      <c r="B836" s="1"/>
      <c r="C836" s="2"/>
      <c r="D836" s="3"/>
    </row>
    <row r="837" spans="2:4" ht="15">
      <c r="B837" s="1"/>
      <c r="C837" s="2"/>
      <c r="D837" s="3"/>
    </row>
    <row r="838" spans="2:4" ht="15">
      <c r="B838" s="1"/>
      <c r="C838" s="2"/>
      <c r="D838" s="3"/>
    </row>
    <row r="839" spans="2:4" ht="15">
      <c r="B839" s="1"/>
      <c r="C839" s="2"/>
      <c r="D839" s="3"/>
    </row>
    <row r="840" spans="2:4" ht="15">
      <c r="B840" s="1"/>
      <c r="C840" s="2"/>
      <c r="D840" s="3"/>
    </row>
    <row r="841" spans="2:4" ht="15">
      <c r="B841" s="1"/>
      <c r="C841" s="2"/>
      <c r="D841" s="3"/>
    </row>
    <row r="842" spans="2:4" ht="15">
      <c r="B842" s="1"/>
      <c r="C842" s="2"/>
      <c r="D842" s="3"/>
    </row>
    <row r="843" spans="2:4" ht="15">
      <c r="B843" s="1"/>
      <c r="C843" s="2"/>
      <c r="D843" s="3"/>
    </row>
    <row r="844" spans="2:4" ht="15">
      <c r="B844" s="1"/>
      <c r="C844" s="2"/>
      <c r="D844" s="3"/>
    </row>
    <row r="845" spans="2:4" ht="15">
      <c r="B845" s="1"/>
      <c r="C845" s="2"/>
      <c r="D845" s="3"/>
    </row>
    <row r="846" spans="2:4" ht="15">
      <c r="B846" s="1"/>
      <c r="C846" s="2"/>
      <c r="D846" s="3"/>
    </row>
    <row r="847" spans="2:4" ht="15">
      <c r="B847" s="1"/>
      <c r="C847" s="2"/>
      <c r="D847" s="3"/>
    </row>
    <row r="848" spans="2:4" ht="15">
      <c r="B848" s="1"/>
      <c r="C848" s="2"/>
      <c r="D848" s="3"/>
    </row>
    <row r="849" spans="2:4" ht="15">
      <c r="B849" s="1"/>
      <c r="C849" s="2"/>
      <c r="D849" s="3"/>
    </row>
    <row r="850" spans="2:4" ht="15">
      <c r="B850" s="1"/>
      <c r="C850" s="2"/>
      <c r="D850" s="3"/>
    </row>
    <row r="851" spans="2:4" ht="15">
      <c r="B851" s="1"/>
      <c r="C851" s="2"/>
      <c r="D851" s="3"/>
    </row>
    <row r="852" spans="2:4" ht="15">
      <c r="B852" s="1"/>
      <c r="C852" s="2"/>
      <c r="D852" s="3"/>
    </row>
    <row r="853" spans="2:4" ht="15">
      <c r="B853" s="1"/>
      <c r="C853" s="2"/>
      <c r="D853" s="3"/>
    </row>
    <row r="854" spans="2:4" ht="15">
      <c r="B854" s="1"/>
      <c r="C854" s="2"/>
      <c r="D854" s="3"/>
    </row>
    <row r="855" spans="2:4" ht="15">
      <c r="B855" s="1"/>
      <c r="C855" s="2"/>
      <c r="D855" s="3"/>
    </row>
    <row r="856" spans="2:4" ht="15">
      <c r="B856" s="1"/>
      <c r="C856" s="2"/>
      <c r="D856" s="3"/>
    </row>
    <row r="857" spans="2:4" ht="15">
      <c r="B857" s="1"/>
      <c r="C857" s="2"/>
      <c r="D857" s="3"/>
    </row>
    <row r="858" spans="2:4" ht="15">
      <c r="B858" s="1"/>
      <c r="C858" s="2"/>
      <c r="D858" s="3"/>
    </row>
    <row r="859" spans="2:4" ht="15">
      <c r="B859" s="1"/>
      <c r="C859" s="2"/>
      <c r="D859" s="3"/>
    </row>
    <row r="860" spans="2:4" ht="15">
      <c r="B860" s="1"/>
      <c r="C860" s="2"/>
      <c r="D860" s="3"/>
    </row>
    <row r="861" spans="2:4" ht="15">
      <c r="B861" s="1"/>
      <c r="C861" s="2"/>
      <c r="D861" s="3"/>
    </row>
    <row r="862" spans="2:4" ht="15">
      <c r="B862" s="1"/>
      <c r="C862" s="2"/>
      <c r="D862" s="3"/>
    </row>
    <row r="863" spans="2:4" ht="15">
      <c r="B863" s="1"/>
      <c r="C863" s="2"/>
      <c r="D863" s="3"/>
    </row>
    <row r="864" spans="2:4" ht="15">
      <c r="B864" s="1"/>
      <c r="C864" s="2"/>
      <c r="D864" s="3"/>
    </row>
    <row r="865" spans="2:4" ht="15">
      <c r="B865" s="1"/>
      <c r="C865" s="2"/>
      <c r="D865" s="3"/>
    </row>
    <row r="866" spans="2:4" ht="15">
      <c r="B866" s="1"/>
      <c r="C866" s="2"/>
      <c r="D866" s="3"/>
    </row>
    <row r="867" spans="2:4" ht="15">
      <c r="B867" s="1"/>
      <c r="C867" s="2"/>
      <c r="D867" s="3"/>
    </row>
    <row r="868" spans="2:4" ht="15">
      <c r="B868" s="1"/>
      <c r="C868" s="2"/>
      <c r="D868" s="3"/>
    </row>
    <row r="869" spans="2:4" ht="15">
      <c r="B869" s="1"/>
      <c r="C869" s="2"/>
      <c r="D869" s="3"/>
    </row>
    <row r="870" spans="2:4" ht="15">
      <c r="B870" s="1"/>
      <c r="C870" s="2"/>
      <c r="D870" s="3"/>
    </row>
    <row r="871" spans="2:4" ht="15">
      <c r="B871" s="1"/>
      <c r="C871" s="2"/>
      <c r="D871" s="3"/>
    </row>
    <row r="872" spans="2:4" ht="15">
      <c r="B872" s="1"/>
      <c r="C872" s="2"/>
      <c r="D872" s="3"/>
    </row>
    <row r="873" spans="2:4" ht="15">
      <c r="B873" s="1"/>
      <c r="C873" s="2"/>
      <c r="D873" s="3"/>
    </row>
    <row r="874" spans="2:4" ht="15">
      <c r="B874" s="1"/>
      <c r="C874" s="2"/>
      <c r="D874" s="3"/>
    </row>
    <row r="875" spans="2:4" ht="15">
      <c r="B875" s="1"/>
      <c r="C875" s="2"/>
      <c r="D875" s="3"/>
    </row>
    <row r="876" spans="2:4" ht="15">
      <c r="B876" s="1"/>
      <c r="C876" s="2"/>
      <c r="D876" s="3"/>
    </row>
    <row r="877" spans="2:4" ht="15">
      <c r="B877" s="1"/>
      <c r="C877" s="2"/>
      <c r="D877" s="3"/>
    </row>
    <row r="878" spans="2:4" ht="15">
      <c r="B878" s="1"/>
      <c r="C878" s="2"/>
      <c r="D878" s="3"/>
    </row>
    <row r="879" spans="2:4" ht="15">
      <c r="B879" s="1"/>
      <c r="C879" s="2"/>
      <c r="D879" s="3"/>
    </row>
    <row r="880" spans="2:4" ht="15">
      <c r="B880" s="1"/>
      <c r="C880" s="2"/>
      <c r="D880" s="3"/>
    </row>
    <row r="881" spans="2:4" ht="15">
      <c r="B881" s="1"/>
      <c r="C881" s="2"/>
      <c r="D881" s="3"/>
    </row>
    <row r="882" spans="2:4" ht="15">
      <c r="B882" s="1"/>
      <c r="C882" s="2"/>
      <c r="D882" s="3"/>
    </row>
    <row r="883" spans="2:4" ht="15">
      <c r="B883" s="1"/>
      <c r="C883" s="2"/>
      <c r="D883" s="3"/>
    </row>
    <row r="884" spans="2:4" ht="15">
      <c r="B884" s="1"/>
      <c r="C884" s="2"/>
      <c r="D884" s="3"/>
    </row>
    <row r="885" spans="2:4" ht="15">
      <c r="B885" s="1"/>
      <c r="C885" s="2"/>
      <c r="D885" s="3"/>
    </row>
    <row r="886" spans="2:4" ht="15">
      <c r="B886" s="1"/>
      <c r="C886" s="2"/>
      <c r="D886" s="3"/>
    </row>
    <row r="887" spans="2:4" ht="15">
      <c r="B887" s="1"/>
      <c r="C887" s="2"/>
      <c r="D887" s="3"/>
    </row>
    <row r="888" spans="2:4" ht="15">
      <c r="B888" s="1"/>
      <c r="C888" s="2"/>
      <c r="D888" s="3"/>
    </row>
    <row r="889" spans="2:4" ht="15">
      <c r="B889" s="1"/>
      <c r="C889" s="2"/>
      <c r="D889" s="3"/>
    </row>
    <row r="890" spans="2:4" ht="15">
      <c r="B890" s="1"/>
      <c r="C890" s="2"/>
      <c r="D890" s="3"/>
    </row>
    <row r="891" spans="2:4" ht="15">
      <c r="B891" s="1"/>
      <c r="C891" s="2"/>
      <c r="D891" s="3"/>
    </row>
    <row r="892" spans="2:4" ht="15">
      <c r="B892" s="1"/>
      <c r="C892" s="2"/>
      <c r="D892" s="3"/>
    </row>
    <row r="893" spans="2:4" ht="15">
      <c r="B893" s="1"/>
      <c r="C893" s="2"/>
      <c r="D893" s="3"/>
    </row>
    <row r="894" spans="2:4" ht="15">
      <c r="B894" s="1"/>
      <c r="C894" s="2"/>
      <c r="D894" s="3"/>
    </row>
    <row r="895" spans="2:4" ht="15">
      <c r="B895" s="1"/>
      <c r="C895" s="2"/>
      <c r="D895" s="3"/>
    </row>
    <row r="896" spans="2:4" ht="15">
      <c r="B896" s="1"/>
      <c r="C896" s="2"/>
      <c r="D896" s="3"/>
    </row>
    <row r="897" spans="2:4" ht="15">
      <c r="B897" s="1"/>
      <c r="C897" s="2"/>
      <c r="D897" s="3"/>
    </row>
    <row r="898" spans="2:4" ht="15">
      <c r="B898" s="1"/>
      <c r="C898" s="2"/>
      <c r="D898" s="3"/>
    </row>
    <row r="899" spans="2:4" ht="15">
      <c r="B899" s="1"/>
      <c r="C899" s="2"/>
      <c r="D899" s="3"/>
    </row>
    <row r="900" spans="2:4" ht="15">
      <c r="B900" s="1"/>
      <c r="C900" s="2"/>
      <c r="D900" s="3"/>
    </row>
    <row r="901" spans="2:4" ht="15">
      <c r="B901" s="1"/>
      <c r="C901" s="2"/>
      <c r="D901" s="3"/>
    </row>
    <row r="902" spans="2:4" ht="15">
      <c r="B902" s="1"/>
      <c r="C902" s="2"/>
      <c r="D902" s="3"/>
    </row>
    <row r="903" spans="2:4" ht="15">
      <c r="B903" s="1"/>
      <c r="C903" s="2"/>
      <c r="D903" s="3"/>
    </row>
    <row r="904" spans="2:4" ht="15">
      <c r="B904" s="1"/>
      <c r="C904" s="2"/>
      <c r="D904" s="3"/>
    </row>
    <row r="905" spans="2:4" ht="15">
      <c r="B905" s="1"/>
      <c r="C905" s="2"/>
      <c r="D905" s="3"/>
    </row>
    <row r="906" spans="2:4" ht="15">
      <c r="B906" s="1"/>
      <c r="C906" s="2"/>
      <c r="D906" s="3"/>
    </row>
    <row r="907" spans="2:4" ht="15">
      <c r="B907" s="1"/>
      <c r="C907" s="2"/>
      <c r="D907" s="3"/>
    </row>
    <row r="908" spans="2:4" ht="15">
      <c r="B908" s="1"/>
      <c r="C908" s="2"/>
      <c r="D908" s="3"/>
    </row>
    <row r="909" spans="2:4" ht="15">
      <c r="B909" s="1"/>
      <c r="C909" s="2"/>
      <c r="D909" s="3"/>
    </row>
    <row r="910" spans="2:4" ht="15">
      <c r="B910" s="1"/>
      <c r="C910" s="2"/>
      <c r="D910" s="3"/>
    </row>
    <row r="911" spans="2:4" ht="15">
      <c r="B911" s="1"/>
      <c r="C911" s="2"/>
      <c r="D911" s="3"/>
    </row>
    <row r="912" spans="2:4" ht="15">
      <c r="B912" s="1"/>
      <c r="C912" s="2"/>
      <c r="D912" s="3"/>
    </row>
    <row r="913" spans="2:4" ht="15">
      <c r="B913" s="1"/>
      <c r="C913" s="2"/>
      <c r="D913" s="3"/>
    </row>
    <row r="914" spans="2:4" ht="15">
      <c r="B914" s="1"/>
      <c r="C914" s="2"/>
      <c r="D914" s="3"/>
    </row>
    <row r="915" spans="2:4" ht="15">
      <c r="B915" s="1"/>
      <c r="C915" s="2"/>
      <c r="D915" s="3"/>
    </row>
    <row r="916" spans="2:4" ht="15">
      <c r="B916" s="1"/>
      <c r="C916" s="2"/>
      <c r="D916" s="3"/>
    </row>
    <row r="917" spans="2:4" ht="15">
      <c r="B917" s="1"/>
      <c r="C917" s="2"/>
      <c r="D917" s="3"/>
    </row>
    <row r="918" spans="2:4" ht="15">
      <c r="B918" s="1"/>
      <c r="C918" s="2"/>
      <c r="D918" s="3"/>
    </row>
    <row r="919" spans="2:4" ht="15">
      <c r="B919" s="1"/>
      <c r="C919" s="2"/>
      <c r="D919" s="3"/>
    </row>
    <row r="920" spans="2:4" ht="15">
      <c r="B920" s="1"/>
      <c r="C920" s="2"/>
      <c r="D920" s="3"/>
    </row>
    <row r="921" spans="2:4" ht="15">
      <c r="B921" s="1"/>
      <c r="C921" s="2"/>
      <c r="D921" s="3"/>
    </row>
    <row r="922" spans="2:4" ht="15">
      <c r="B922" s="1"/>
      <c r="C922" s="2"/>
      <c r="D922" s="3"/>
    </row>
    <row r="923" spans="2:4" ht="15">
      <c r="B923" s="1"/>
      <c r="C923" s="2"/>
      <c r="D923" s="3"/>
    </row>
    <row r="924" spans="2:4" ht="15">
      <c r="B924" s="1"/>
      <c r="C924" s="2"/>
      <c r="D924" s="3"/>
    </row>
    <row r="925" spans="2:4" ht="15">
      <c r="B925" s="1"/>
      <c r="C925" s="2"/>
      <c r="D925" s="3"/>
    </row>
    <row r="926" spans="2:4" ht="15">
      <c r="B926" s="1"/>
      <c r="C926" s="2"/>
      <c r="D926" s="3"/>
    </row>
    <row r="927" spans="2:4" ht="15">
      <c r="B927" s="1"/>
      <c r="C927" s="2"/>
      <c r="D927" s="3"/>
    </row>
    <row r="928" spans="2:4" ht="15">
      <c r="B928" s="1"/>
      <c r="C928" s="2"/>
      <c r="D928" s="3"/>
    </row>
    <row r="929" spans="2:4" ht="15">
      <c r="B929" s="1"/>
      <c r="C929" s="2"/>
      <c r="D929" s="3"/>
    </row>
    <row r="930" spans="2:4" ht="15">
      <c r="B930" s="1"/>
      <c r="C930" s="2"/>
      <c r="D930" s="3"/>
    </row>
    <row r="931" spans="2:4" ht="15">
      <c r="B931" s="1"/>
      <c r="C931" s="2"/>
      <c r="D931" s="3"/>
    </row>
    <row r="932" spans="2:4" ht="15">
      <c r="B932" s="1"/>
      <c r="C932" s="2"/>
      <c r="D932" s="3"/>
    </row>
    <row r="933" spans="2:4" ht="15">
      <c r="B933" s="1"/>
      <c r="C933" s="2"/>
      <c r="D933" s="3"/>
    </row>
    <row r="934" spans="2:4" ht="15">
      <c r="B934" s="1"/>
      <c r="C934" s="2"/>
      <c r="D934" s="3"/>
    </row>
    <row r="935" spans="2:4" ht="15">
      <c r="B935" s="1"/>
      <c r="C935" s="2"/>
      <c r="D935" s="3"/>
    </row>
    <row r="936" spans="2:4" ht="15">
      <c r="B936" s="1"/>
      <c r="C936" s="2"/>
      <c r="D936" s="3"/>
    </row>
    <row r="937" spans="2:4" ht="15">
      <c r="B937" s="1"/>
      <c r="C937" s="2"/>
      <c r="D937" s="3"/>
    </row>
    <row r="938" spans="2:4" ht="15">
      <c r="B938" s="1"/>
      <c r="C938" s="2"/>
      <c r="D938" s="3"/>
    </row>
    <row r="939" spans="2:4" ht="15">
      <c r="B939" s="1"/>
      <c r="C939" s="2"/>
      <c r="D939" s="3"/>
    </row>
    <row r="940" spans="2:4" ht="15">
      <c r="B940" s="1"/>
      <c r="C940" s="2"/>
      <c r="D940" s="3"/>
    </row>
    <row r="941" spans="2:4" ht="15">
      <c r="B941" s="1"/>
      <c r="C941" s="2"/>
      <c r="D941" s="3"/>
    </row>
    <row r="942" spans="2:4" ht="15">
      <c r="B942" s="1"/>
      <c r="C942" s="2"/>
      <c r="D942" s="3"/>
    </row>
    <row r="943" spans="2:4" ht="15">
      <c r="B943" s="1"/>
      <c r="C943" s="2"/>
      <c r="D943" s="3"/>
    </row>
    <row r="944" spans="2:4" ht="15">
      <c r="B944" s="1"/>
      <c r="C944" s="2"/>
      <c r="D944" s="3"/>
    </row>
    <row r="945" spans="2:4" ht="15">
      <c r="B945" s="1"/>
      <c r="C945" s="2"/>
      <c r="D945" s="3"/>
    </row>
    <row r="946" spans="2:4" ht="15">
      <c r="B946" s="1"/>
      <c r="C946" s="2"/>
      <c r="D946" s="3"/>
    </row>
    <row r="947" spans="2:4" ht="15">
      <c r="B947" s="1"/>
      <c r="C947" s="2"/>
      <c r="D947" s="3"/>
    </row>
    <row r="948" spans="2:4" ht="15">
      <c r="B948" s="1"/>
      <c r="C948" s="2"/>
      <c r="D948" s="3"/>
    </row>
    <row r="949" spans="2:4" ht="15">
      <c r="B949" s="1"/>
      <c r="C949" s="2"/>
      <c r="D949" s="3"/>
    </row>
    <row r="950" spans="2:4" ht="15">
      <c r="B950" s="1"/>
      <c r="C950" s="2"/>
      <c r="D950" s="3"/>
    </row>
    <row r="951" spans="2:4" ht="15">
      <c r="B951" s="1"/>
      <c r="C951" s="2"/>
      <c r="D951" s="3"/>
    </row>
    <row r="952" spans="2:4" ht="15">
      <c r="B952" s="1"/>
      <c r="C952" s="2"/>
      <c r="D952" s="3"/>
    </row>
    <row r="953" spans="2:4" ht="15">
      <c r="B953" s="1"/>
      <c r="C953" s="2"/>
      <c r="D953" s="3"/>
    </row>
    <row r="954" spans="2:4" ht="15">
      <c r="B954" s="1"/>
      <c r="C954" s="2"/>
      <c r="D954" s="3"/>
    </row>
    <row r="955" spans="2:4" ht="15">
      <c r="B955" s="1"/>
      <c r="C955" s="2"/>
      <c r="D955" s="3"/>
    </row>
    <row r="956" spans="2:4" ht="15">
      <c r="B956" s="1"/>
      <c r="C956" s="2"/>
      <c r="D956" s="3"/>
    </row>
    <row r="957" spans="2:4" ht="15">
      <c r="B957" s="1"/>
      <c r="C957" s="2"/>
      <c r="D957" s="3"/>
    </row>
    <row r="958" spans="2:4" ht="15">
      <c r="B958" s="1"/>
      <c r="C958" s="2"/>
      <c r="D958" s="3"/>
    </row>
    <row r="959" spans="2:4" ht="15">
      <c r="B959" s="1"/>
      <c r="C959" s="2"/>
      <c r="D959" s="3"/>
    </row>
    <row r="960" spans="2:4" ht="15">
      <c r="B960" s="1"/>
      <c r="C960" s="2"/>
      <c r="D960" s="3"/>
    </row>
    <row r="961" spans="2:4" ht="15">
      <c r="B961" s="1"/>
      <c r="C961" s="2"/>
      <c r="D961" s="3"/>
    </row>
    <row r="962" spans="2:4" ht="15">
      <c r="B962" s="1"/>
      <c r="C962" s="2"/>
      <c r="D962" s="3"/>
    </row>
    <row r="963" spans="2:4" ht="15">
      <c r="B963" s="1"/>
      <c r="C963" s="2"/>
      <c r="D963" s="3"/>
    </row>
    <row r="964" spans="2:4" ht="15">
      <c r="B964" s="1"/>
      <c r="C964" s="2"/>
      <c r="D964" s="3"/>
    </row>
    <row r="965" spans="2:4" ht="15">
      <c r="B965" s="1"/>
      <c r="C965" s="2"/>
      <c r="D965" s="3"/>
    </row>
    <row r="966" spans="2:4" ht="15">
      <c r="B966" s="1"/>
      <c r="C966" s="2"/>
      <c r="D966" s="3"/>
    </row>
    <row r="967" spans="2:4" ht="15">
      <c r="B967" s="1"/>
      <c r="C967" s="2"/>
      <c r="D967" s="3"/>
    </row>
    <row r="968" spans="2:4" ht="15">
      <c r="B968" s="1"/>
      <c r="C968" s="2"/>
      <c r="D968" s="3"/>
    </row>
    <row r="969" spans="2:4" ht="15">
      <c r="B969" s="1"/>
      <c r="C969" s="2"/>
      <c r="D969" s="3"/>
    </row>
    <row r="970" spans="2:4" ht="15">
      <c r="B970" s="1"/>
      <c r="C970" s="2"/>
      <c r="D970" s="3"/>
    </row>
    <row r="971" spans="2:4" ht="15">
      <c r="B971" s="1"/>
      <c r="C971" s="2"/>
      <c r="D971" s="3"/>
    </row>
    <row r="972" spans="2:4" ht="15">
      <c r="B972" s="1"/>
      <c r="C972" s="2"/>
      <c r="D972" s="3"/>
    </row>
    <row r="973" spans="2:4" ht="15">
      <c r="B973" s="1"/>
      <c r="C973" s="2"/>
      <c r="D973" s="3"/>
    </row>
    <row r="974" spans="2:4" ht="15">
      <c r="B974" s="1"/>
      <c r="C974" s="2"/>
      <c r="D974" s="3"/>
    </row>
    <row r="975" spans="2:4" ht="15">
      <c r="B975" s="1"/>
      <c r="C975" s="2"/>
      <c r="D975" s="3"/>
    </row>
    <row r="976" spans="2:4" ht="15">
      <c r="B976" s="1"/>
      <c r="C976" s="2"/>
      <c r="D976" s="3"/>
    </row>
    <row r="977" spans="2:4" ht="15">
      <c r="B977" s="1"/>
      <c r="C977" s="2"/>
      <c r="D977" s="3"/>
    </row>
    <row r="978" spans="2:4" ht="15">
      <c r="B978" s="1"/>
      <c r="C978" s="2"/>
      <c r="D978" s="3"/>
    </row>
    <row r="979" spans="2:4" ht="15">
      <c r="B979" s="1"/>
      <c r="C979" s="2"/>
      <c r="D979" s="3"/>
    </row>
    <row r="980" spans="2:4" ht="15">
      <c r="B980" s="1"/>
      <c r="C980" s="2"/>
      <c r="D980" s="3"/>
    </row>
    <row r="981" spans="2:4" ht="15">
      <c r="B981" s="1"/>
      <c r="C981" s="2"/>
      <c r="D981" s="3"/>
    </row>
    <row r="982" spans="2:4" ht="15">
      <c r="B982" s="1"/>
      <c r="C982" s="2"/>
      <c r="D982" s="3"/>
    </row>
    <row r="983" spans="2:4" ht="15">
      <c r="B983" s="1"/>
      <c r="C983" s="2"/>
      <c r="D983" s="3"/>
    </row>
    <row r="984" spans="2:4" ht="15">
      <c r="B984" s="1"/>
      <c r="C984" s="2"/>
      <c r="D984" s="3"/>
    </row>
    <row r="985" spans="2:4" ht="15">
      <c r="B985" s="1"/>
      <c r="C985" s="2"/>
      <c r="D985" s="3"/>
    </row>
    <row r="986" spans="2:4" ht="15">
      <c r="B986" s="1"/>
      <c r="C986" s="2"/>
      <c r="D986" s="3"/>
    </row>
    <row r="987" spans="2:4" ht="15">
      <c r="B987" s="1"/>
      <c r="C987" s="2"/>
      <c r="D987" s="3"/>
    </row>
    <row r="988" spans="2:4" ht="15">
      <c r="B988" s="1"/>
      <c r="C988" s="2"/>
      <c r="D988" s="3"/>
    </row>
    <row r="989" spans="2:4" ht="15">
      <c r="B989" s="1"/>
      <c r="C989" s="2"/>
      <c r="D989" s="3"/>
    </row>
    <row r="990" spans="2:4" ht="15">
      <c r="B990" s="1"/>
      <c r="C990" s="2"/>
      <c r="D990" s="3"/>
    </row>
    <row r="991" spans="2:4" ht="15">
      <c r="B991" s="1"/>
      <c r="C991" s="2"/>
      <c r="D991" s="3"/>
    </row>
    <row r="992" spans="2:4" ht="15">
      <c r="B992" s="1"/>
      <c r="C992" s="2"/>
      <c r="D992" s="3"/>
    </row>
    <row r="993" spans="2:4" ht="15">
      <c r="B993" s="1"/>
      <c r="C993" s="2"/>
      <c r="D993" s="3"/>
    </row>
    <row r="994" spans="2:4" ht="15">
      <c r="B994" s="1"/>
      <c r="C994" s="2"/>
      <c r="D994" s="3"/>
    </row>
    <row r="995" spans="2:4" ht="15">
      <c r="B995" s="1"/>
      <c r="C995" s="2"/>
      <c r="D995" s="3"/>
    </row>
    <row r="996" spans="2:4" ht="15">
      <c r="B996" s="1"/>
      <c r="C996" s="2"/>
      <c r="D996" s="3"/>
    </row>
  </sheetData>
  <sheetCalcPr fullCalcOnLoad="1"/>
  <dataConsolidate/>
  <mergeCells count="4">
    <mergeCell ref="E2:E3"/>
    <mergeCell ref="A2:D2"/>
    <mergeCell ref="A3:D3"/>
    <mergeCell ref="A1:H1"/>
  </mergeCells>
  <phoneticPr fontId="12" type="noConversion"/>
  <hyperlinks>
    <hyperlink ref="C6" r:id="rId1" display="http://www.offi.com/products/seating/TIKI.php?p2c=284"/>
    <hyperlink ref="B8" r:id="rId2" display="https://www.schooloutfitters.com/catalog/product_info/pfam_id/PFAM31452/products_id/PRO42930"/>
    <hyperlink ref="B10" r:id="rId3" display="https://smithsystem.com/furniture/stack-chair-5/"/>
    <hyperlink ref="B11" r:id="rId4" display="https://p.widencdn.net/1tyuqd/Ruckus-Collection-Brochure"/>
    <hyperlink ref="B12" r:id="rId5" display="http://www.safcoproducts.com/runtz%E2%84%A2-ball-chair-4755bl"/>
    <hyperlink ref="B13" r:id="rId6" display="https://smithsystem.com/furniture/stack-chair-5/"/>
    <hyperlink ref="B14" r:id="rId7" display="https://smithsystem.com/furniture/stack-chair-5/"/>
    <hyperlink ref="C16" r:id="rId8" display="http://www.allsteeloffice.com/SynergyDocuments/RiseSeating_EDS_Allsteel.pdf"/>
    <hyperlink ref="B17" r:id="rId9" display="https://www.steelcase.com/products/guest-chairs-stools/move/"/>
    <hyperlink ref="B20" r:id="rId10" display="https://goo.gl/Y6UMdS"/>
    <hyperlink ref="B21" r:id="rId11" display="http://www.ki.com/About_Us/Pressroom/Press_Releases/2016/KI_RUCKUS%E2%84%A2_COLLECTION_RECEIVES_BEST_OF_COMPETITION_AT_EDSPACES_2016.aspx"/>
    <hyperlink ref="B23" r:id="rId12" display="https://smithsystem.com/furniture/husky-rectangle-activity-tables-30-deep/"/>
    <hyperlink ref="B25" r:id="rId13" display="https://goo.gl/kNlmCL"/>
    <hyperlink ref="B26" r:id="rId14" display="https://smithsystem.com/furniture/nest-fold-table-rectangle/"/>
    <hyperlink ref="B27" r:id="rId15" display="https://smithsystem.com/furniture/planner-rectangle-activity-table-48-deep/"/>
    <hyperlink ref="B31" r:id="rId16" display="https://smithsystem.com/furniture/single-student-diamond-desk-2/"/>
    <hyperlink ref="B34" r:id="rId17" display="http://www.jonti-craft-furniture.com/rainbow-accents-tub-singles.aspx"/>
    <hyperlink ref="B36" r:id="rId18" display="http://www.jonti-craft-furniture.com/rainbow-accents-book-cases.aspx"/>
    <hyperlink ref="B37" r:id="rId19" display="http://www.jonti-craft-furniture.com/rainbow-accents-tub-singles.aspx"/>
    <hyperlink ref="B52" r:id="rId20" display="https://www.hon.com/desks/38000-series/h38856r"/>
    <hyperlink ref="B53" r:id="rId21" display="https://www.hon.com/desks/38000-series/h38216l"/>
    <hyperlink ref="B57" r:id="rId22" display="https://smithsystem.com/furniture/interchange-cookie-table/"/>
    <hyperlink ref="B59" r:id="rId23" display="https://smithsystem.com/furniture/planner-rectangle-activity-table-42-deep/"/>
    <hyperlink ref="B60" r:id="rId24" display="https://smithsystem.com/furniture/computer-desk/"/>
    <hyperlink ref="B61" r:id="rId25" display="https://smithsystem.com/furniture/single-student-diamond-desk-2/"/>
    <hyperlink ref="B62" r:id="rId26" display="https://smithsystem.com/furniture/two-student-diamond-desk/"/>
    <hyperlink ref="B63" r:id="rId27" display="http://www.jonti-craft.com/Catalog/Detail.asp?Item=06480JC&amp;category=&amp;subcategory="/>
    <hyperlink ref="B65" r:id="rId28"/>
    <hyperlink ref="B66" r:id="rId29"/>
    <hyperlink ref="B68" r:id="rId30"/>
    <hyperlink ref="B70" r:id="rId31"/>
    <hyperlink ref="B73" r:id="rId32"/>
    <hyperlink ref="B74" r:id="rId33"/>
    <hyperlink ref="B75" r:id="rId34"/>
  </hyperlinks>
  <pageMargins left="0.75" right="0.75" top="1" bottom="1" header="0.5" footer="0.5"/>
  <drawing r:id="rId3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CONSOLIDATED BID TOTALS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 Markert</cp:lastModifiedBy>
  <dcterms:created xsi:type="dcterms:W3CDTF">2017-03-09T21:27:18Z</dcterms:created>
  <dcterms:modified xsi:type="dcterms:W3CDTF">2017-03-16T17:11:56Z</dcterms:modified>
</cp:coreProperties>
</file>